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hidePivotFieldList="1" defaultThemeVersion="124226"/>
  <mc:AlternateContent xmlns:mc="http://schemas.openxmlformats.org/markup-compatibility/2006">
    <mc:Choice Requires="x15">
      <x15ac:absPath xmlns:x15ac="http://schemas.microsoft.com/office/spreadsheetml/2010/11/ac" url="C:\Users\knieschewskia\Desktop\Dokumente Bus\Invest 3. Aufruf\"/>
    </mc:Choice>
  </mc:AlternateContent>
  <bookViews>
    <workbookView xWindow="-120" yWindow="-120" windowWidth="25320" windowHeight="12105"/>
  </bookViews>
  <sheets>
    <sheet name="Busse" sheetId="7" r:id="rId1"/>
    <sheet name="Infrastruktur" sheetId="10" r:id="rId2"/>
    <sheet name="Vorlage für Skizze" sheetId="11" r:id="rId3"/>
    <sheet name="Flottengröße und Beschaffung" sheetId="12" r:id="rId4"/>
  </sheets>
  <definedNames>
    <definedName name="_GoBack" localSheetId="0">Busse!$BF$15</definedName>
    <definedName name="AC_11kW">#REF!</definedName>
    <definedName name="AC_22kW">#REF!</definedName>
    <definedName name="AC_4kW">#REF!</definedName>
    <definedName name="AC_LS">#REF!</definedName>
    <definedName name="DC_LS">#REF!</definedName>
    <definedName name="_xlnm.Print_Area" localSheetId="0">Busse!$A$1:$Q$35</definedName>
    <definedName name="_xlnm.Print_Area" localSheetId="1">Infrastruktur!$A$1:$G$17</definedName>
    <definedName name="_xlnm.Print_Area" localSheetId="2">'Vorlage für Skizze'!$B$5:$O$9</definedName>
    <definedName name="EUR_AC_11kW">#REF!</definedName>
    <definedName name="EUR_AC_22kW">#REF!</definedName>
    <definedName name="EUR_AC_4kW">#REF!</definedName>
    <definedName name="EUR_AC_LS">#REF!</definedName>
    <definedName name="EUR_DC_LS">#REF!</definedName>
    <definedName name="ja">#REF!</definedName>
    <definedName name="nein">#REF!</definedName>
    <definedName name="PositionSumme">#REF!</definedName>
    <definedName name="Typ_E_Fahrzeug__Auswahlbox">#REF!</definedName>
  </definedNames>
  <calcPr calcId="162913"/>
  <fileRecoveryPr autoRecover="0"/>
</workbook>
</file>

<file path=xl/calcChain.xml><?xml version="1.0" encoding="utf-8"?>
<calcChain xmlns="http://schemas.openxmlformats.org/spreadsheetml/2006/main">
  <c r="D6" i="10" l="1"/>
  <c r="BC16" i="7" l="1"/>
  <c r="BC17" i="7"/>
  <c r="BC18" i="7"/>
  <c r="BC19" i="7"/>
  <c r="BC20" i="7"/>
  <c r="BC21" i="7"/>
  <c r="BC22" i="7"/>
  <c r="BC23" i="7"/>
  <c r="BC24" i="7"/>
  <c r="BC25" i="7"/>
  <c r="BC26" i="7"/>
  <c r="BC27" i="7"/>
  <c r="BC28" i="7"/>
  <c r="BC29" i="7"/>
  <c r="BC30" i="7"/>
  <c r="BC31" i="7"/>
  <c r="BC32" i="7"/>
  <c r="BC33" i="7"/>
  <c r="BC34" i="7"/>
  <c r="BC15" i="7"/>
  <c r="AF15" i="7" l="1"/>
  <c r="AE15" i="7"/>
  <c r="AD15" i="7"/>
  <c r="AC15" i="7"/>
  <c r="AB15" i="7"/>
  <c r="AA15" i="7"/>
  <c r="Z15" i="7"/>
  <c r="T15" i="7" l="1"/>
  <c r="T26" i="7"/>
  <c r="T25" i="7"/>
  <c r="T24" i="7"/>
  <c r="S15" i="7" l="1"/>
  <c r="F8" i="10" l="1"/>
  <c r="AK15" i="7"/>
  <c r="AL15" i="7" s="1"/>
  <c r="AJ15" i="7"/>
  <c r="N16" i="7"/>
  <c r="O16" i="7" s="1"/>
  <c r="N15" i="7"/>
  <c r="O15" i="7" s="1"/>
  <c r="Q15" i="7" s="1"/>
  <c r="AM15" i="7" l="1"/>
  <c r="N34" i="7"/>
  <c r="O34" i="7" s="1"/>
  <c r="N17" i="7"/>
  <c r="O17" i="7" s="1"/>
  <c r="N18" i="7"/>
  <c r="O18" i="7" s="1"/>
  <c r="N19" i="7"/>
  <c r="O19" i="7" s="1"/>
  <c r="N20" i="7"/>
  <c r="O20" i="7" s="1"/>
  <c r="N21" i="7"/>
  <c r="O21" i="7" s="1"/>
  <c r="N22" i="7"/>
  <c r="O22" i="7" s="1"/>
  <c r="N23" i="7"/>
  <c r="O23" i="7" s="1"/>
  <c r="N24" i="7"/>
  <c r="O24" i="7" s="1"/>
  <c r="N25" i="7"/>
  <c r="O25" i="7" s="1"/>
  <c r="N26" i="7"/>
  <c r="O26" i="7" s="1"/>
  <c r="N27" i="7"/>
  <c r="O27" i="7" s="1"/>
  <c r="N28" i="7"/>
  <c r="O28" i="7" s="1"/>
  <c r="N29" i="7"/>
  <c r="O29" i="7" s="1"/>
  <c r="N30" i="7"/>
  <c r="O30" i="7" s="1"/>
  <c r="N31" i="7"/>
  <c r="O31" i="7" s="1"/>
  <c r="N32" i="7"/>
  <c r="O32" i="7" s="1"/>
  <c r="N33" i="7"/>
  <c r="O33" i="7" s="1"/>
  <c r="AN15" i="7" l="1"/>
  <c r="F7" i="10"/>
  <c r="AX24" i="7" l="1"/>
  <c r="AK16" i="7" l="1"/>
  <c r="AL16" i="7" s="1"/>
  <c r="AK17" i="7"/>
  <c r="AL17" i="7" s="1"/>
  <c r="AK18" i="7"/>
  <c r="AL18" i="7" s="1"/>
  <c r="AK19" i="7"/>
  <c r="AL19" i="7" s="1"/>
  <c r="AK20" i="7"/>
  <c r="AL20" i="7" s="1"/>
  <c r="AK21" i="7"/>
  <c r="AL21" i="7" s="1"/>
  <c r="AK22" i="7"/>
  <c r="AL22" i="7" s="1"/>
  <c r="AK23" i="7"/>
  <c r="AL23" i="7" s="1"/>
  <c r="AK24" i="7"/>
  <c r="AL24" i="7" s="1"/>
  <c r="AK25" i="7"/>
  <c r="AL25" i="7" s="1"/>
  <c r="AK26" i="7"/>
  <c r="AL26" i="7" s="1"/>
  <c r="AK27" i="7"/>
  <c r="AL27" i="7" s="1"/>
  <c r="AK28" i="7"/>
  <c r="AL28" i="7" s="1"/>
  <c r="AK29" i="7"/>
  <c r="AL29" i="7" s="1"/>
  <c r="AK30" i="7"/>
  <c r="AL30" i="7" s="1"/>
  <c r="AK31" i="7"/>
  <c r="AL31" i="7" s="1"/>
  <c r="AK32" i="7"/>
  <c r="AL32" i="7" s="1"/>
  <c r="AK33" i="7"/>
  <c r="AL33" i="7" s="1"/>
  <c r="AK34" i="7"/>
  <c r="AL34" i="7" s="1"/>
  <c r="AI15" i="7" l="1"/>
  <c r="AI16" i="7" l="1"/>
  <c r="F9" i="10" l="1"/>
  <c r="F10" i="10"/>
  <c r="F11" i="10"/>
  <c r="F12" i="10"/>
  <c r="F13" i="10"/>
  <c r="F14" i="10"/>
  <c r="F15" i="10"/>
  <c r="F16" i="10"/>
  <c r="D18" i="11" l="1"/>
  <c r="B18" i="11"/>
  <c r="F17" i="10"/>
  <c r="Y15" i="7" s="1"/>
  <c r="F18" i="11"/>
  <c r="C18" i="11"/>
  <c r="E18" i="11"/>
  <c r="G18" i="11" l="1"/>
  <c r="K18" i="11" s="1"/>
  <c r="AI17" i="7"/>
  <c r="AI18" i="7"/>
  <c r="AI19" i="7"/>
  <c r="AI20" i="7"/>
  <c r="AI21" i="7"/>
  <c r="AI22" i="7"/>
  <c r="AI23" i="7"/>
  <c r="AI24" i="7"/>
  <c r="AI25" i="7"/>
  <c r="AI26" i="7"/>
  <c r="AI27" i="7"/>
  <c r="AI28" i="7"/>
  <c r="AI29" i="7"/>
  <c r="AI30" i="7"/>
  <c r="AI31" i="7"/>
  <c r="AI32" i="7"/>
  <c r="AI33" i="7"/>
  <c r="AI34" i="7"/>
  <c r="I18" i="11" l="1"/>
  <c r="L18" i="11" s="1"/>
  <c r="AJ19" i="7" l="1"/>
  <c r="AM19" i="7" s="1"/>
  <c r="AN19" i="7" l="1"/>
  <c r="E14" i="7"/>
  <c r="AJ16" i="7" l="1"/>
  <c r="AM16" i="7" s="1"/>
  <c r="AJ17" i="7"/>
  <c r="AJ18" i="7"/>
  <c r="AJ20" i="7"/>
  <c r="AJ21" i="7"/>
  <c r="AJ22" i="7"/>
  <c r="AJ23" i="7"/>
  <c r="AJ24" i="7"/>
  <c r="AJ25" i="7"/>
  <c r="AJ26" i="7"/>
  <c r="AJ27" i="7"/>
  <c r="AJ28" i="7"/>
  <c r="AJ29" i="7"/>
  <c r="AJ30" i="7"/>
  <c r="AJ31" i="7"/>
  <c r="AJ32" i="7"/>
  <c r="AJ33" i="7"/>
  <c r="AJ34" i="7"/>
  <c r="AM32" i="7" l="1"/>
  <c r="AN32" i="7" s="1"/>
  <c r="AM24" i="7"/>
  <c r="AN24" i="7" s="1"/>
  <c r="AM31" i="7"/>
  <c r="AN31" i="7" s="1"/>
  <c r="AM33" i="7"/>
  <c r="AN33" i="7" s="1"/>
  <c r="AM30" i="7"/>
  <c r="AN30" i="7" s="1"/>
  <c r="AM22" i="7"/>
  <c r="AN22" i="7" s="1"/>
  <c r="AM29" i="7"/>
  <c r="AN29" i="7" s="1"/>
  <c r="AM28" i="7"/>
  <c r="AN28" i="7" s="1"/>
  <c r="AM20" i="7"/>
  <c r="AN20" i="7" s="1"/>
  <c r="AM21" i="7"/>
  <c r="AN21" i="7" s="1"/>
  <c r="AM27" i="7"/>
  <c r="AN27" i="7" s="1"/>
  <c r="AM18" i="7"/>
  <c r="AN18" i="7" s="1"/>
  <c r="AM25" i="7"/>
  <c r="AN25" i="7" s="1"/>
  <c r="AM26" i="7"/>
  <c r="AN26" i="7" s="1"/>
  <c r="AM17" i="7"/>
  <c r="AN17" i="7" s="1"/>
  <c r="AM23" i="7"/>
  <c r="AN23" i="7" s="1"/>
  <c r="AM34" i="7"/>
  <c r="AN16" i="7"/>
  <c r="Q25" i="7"/>
  <c r="AO25" i="7" s="1"/>
  <c r="Q26" i="7"/>
  <c r="AO26" i="7" s="1"/>
  <c r="Q27" i="7"/>
  <c r="AO27" i="7" s="1"/>
  <c r="Q28" i="7"/>
  <c r="AO28" i="7" s="1"/>
  <c r="Q29" i="7"/>
  <c r="AO29" i="7" s="1"/>
  <c r="AS24" i="7"/>
  <c r="AT24" i="7"/>
  <c r="AU24" i="7"/>
  <c r="AV24" i="7"/>
  <c r="AW24" i="7"/>
  <c r="AS25" i="7"/>
  <c r="AT25" i="7"/>
  <c r="AU25" i="7"/>
  <c r="AV25" i="7"/>
  <c r="AW25" i="7"/>
  <c r="AX25" i="7"/>
  <c r="AS26" i="7"/>
  <c r="AT26" i="7"/>
  <c r="AU26" i="7"/>
  <c r="AV26" i="7"/>
  <c r="AW26" i="7"/>
  <c r="AX26" i="7"/>
  <c r="AT23" i="7"/>
  <c r="AU23" i="7"/>
  <c r="AV23" i="7"/>
  <c r="AW23" i="7"/>
  <c r="AX23" i="7"/>
  <c r="AS23" i="7"/>
  <c r="W15" i="7" l="1"/>
  <c r="AN34" i="7"/>
  <c r="AN35" i="7" s="1"/>
  <c r="AG15" i="7" s="1"/>
  <c r="AO15" i="7"/>
  <c r="Q31" i="7"/>
  <c r="AO31" i="7" s="1"/>
  <c r="Q19" i="7"/>
  <c r="AO19" i="7" s="1"/>
  <c r="Q30" i="7"/>
  <c r="Q24" i="7"/>
  <c r="AO24" i="7" s="1"/>
  <c r="Q18" i="7"/>
  <c r="AO18" i="7" s="1"/>
  <c r="Q23" i="7"/>
  <c r="AO23" i="7" s="1"/>
  <c r="Q17" i="7"/>
  <c r="AO17" i="7" s="1"/>
  <c r="Q22" i="7"/>
  <c r="AO22" i="7" s="1"/>
  <c r="Q16" i="7"/>
  <c r="AO16" i="7" s="1"/>
  <c r="Q33" i="7"/>
  <c r="AO33" i="7" s="1"/>
  <c r="Q21" i="7"/>
  <c r="AO21" i="7" s="1"/>
  <c r="Q32" i="7"/>
  <c r="AO32" i="7" s="1"/>
  <c r="Q20" i="7"/>
  <c r="AO20" i="7" s="1"/>
  <c r="Q34" i="7"/>
  <c r="AO34" i="7" s="1"/>
  <c r="N14" i="7"/>
  <c r="B14" i="11" l="1"/>
  <c r="AO30" i="7"/>
  <c r="AO35" i="7" s="1"/>
  <c r="C14" i="11" l="1"/>
  <c r="E14" i="11" s="1"/>
  <c r="G14" i="11" s="1"/>
  <c r="B10" i="11"/>
  <c r="C10" i="11" s="1"/>
  <c r="E10" i="11" s="1"/>
  <c r="G10" i="11" s="1"/>
  <c r="B6" i="11"/>
  <c r="C6" i="11" s="1"/>
  <c r="O14" i="7"/>
  <c r="E6" i="11" l="1"/>
  <c r="G6" i="11" s="1"/>
  <c r="Q35" i="7"/>
  <c r="X15" i="7" s="1"/>
</calcChain>
</file>

<file path=xl/sharedStrings.xml><?xml version="1.0" encoding="utf-8"?>
<sst xmlns="http://schemas.openxmlformats.org/spreadsheetml/2006/main" count="258" uniqueCount="168">
  <si>
    <t>Anzahl zu beschaffender Fahrzeuge des Typs</t>
  </si>
  <si>
    <t xml:space="preserve">Förderfähige Ausgaben </t>
  </si>
  <si>
    <t>Summe</t>
  </si>
  <si>
    <t>ja</t>
  </si>
  <si>
    <t>nein</t>
  </si>
  <si>
    <t>Antragsteller ist vorsteuerabzugsberechtigt [Auswahlbox]:</t>
  </si>
  <si>
    <t>Hinweise:</t>
  </si>
  <si>
    <t>Position</t>
  </si>
  <si>
    <t>Ermittlung der förderfähigen Ausgaben (EfA) für Busse</t>
  </si>
  <si>
    <t>Neufahrzeug oder Umrüstung [Auswahlbox]</t>
  </si>
  <si>
    <t>Anzahl zu beschaffender Einheiten dieser Position</t>
  </si>
  <si>
    <t>Ermittlung der förderfähigen Ausgaben (EfA) für Lade-, Betankungs- und Wartungsinfrastruktur</t>
  </si>
  <si>
    <t>Durchschnittliche Laufleistung in km/Jahr pro Bus</t>
  </si>
  <si>
    <t>Platzkapazität</t>
  </si>
  <si>
    <t>bis 8 m</t>
  </si>
  <si>
    <t>Neufahrzeug</t>
  </si>
  <si>
    <t>Umrüstung</t>
  </si>
  <si>
    <t>Eingesparte CO2 Emissionen [kg CO2/km]</t>
  </si>
  <si>
    <t>CO2 Emissionen  Referenzfahrzeug
[kg CO2/km]</t>
  </si>
  <si>
    <t>SORT I</t>
  </si>
  <si>
    <t>SORT II</t>
  </si>
  <si>
    <t>SORT III</t>
  </si>
  <si>
    <t>Welchen SORT wird der Bus fahren? [Auswahlbox]</t>
  </si>
  <si>
    <t>1.2. Brennstoffzelle</t>
  </si>
  <si>
    <t>1.1. Batterie</t>
  </si>
  <si>
    <t>Antriebssystem nach Aufruf Kapitel 2 [Auswahlbox]</t>
  </si>
  <si>
    <t>8-10,6 m</t>
  </si>
  <si>
    <t>ab 16m</t>
  </si>
  <si>
    <t>Batterie</t>
  </si>
  <si>
    <t>Diesel-referenz</t>
  </si>
  <si>
    <t>Brennstoffzelle</t>
  </si>
  <si>
    <t>Gas</t>
  </si>
  <si>
    <t>Batterie (Umrüstung)</t>
  </si>
  <si>
    <t>Brennstoffzelle (Umrüstung)</t>
  </si>
  <si>
    <t>Netto</t>
  </si>
  <si>
    <t>Brutto</t>
  </si>
  <si>
    <t>CO2 kg/km von Referenzfahrzeug</t>
  </si>
  <si>
    <t>Neufahrzeug als Substitution von Dieselbus? [Auswahlbox]</t>
  </si>
  <si>
    <t>Beihilfe in Euro</t>
  </si>
  <si>
    <t>Eingesparte CO2 Emissionen [kg]</t>
  </si>
  <si>
    <t>Investitionskategorie [Auswahlbox]</t>
  </si>
  <si>
    <t>Ladeinfrastruktur</t>
  </si>
  <si>
    <t>Batterieelektrische Busse [€]</t>
  </si>
  <si>
    <t>Brennstoffzellen-Busse [€]</t>
  </si>
  <si>
    <t>Ladeinfrastruktur [€]</t>
  </si>
  <si>
    <t>Betankungsinfrastruktur  Wasserstoff [€]</t>
  </si>
  <si>
    <t>Betankungsinfrastruktur
Bio-Methan [€]</t>
  </si>
  <si>
    <t>Wartungsinfrastruktur Elektro-Busse [€]</t>
  </si>
  <si>
    <t>Wartungsinfrastruktur
Brennstoffzellen-Busse [€]</t>
  </si>
  <si>
    <t>Teilsumme</t>
  </si>
  <si>
    <t>Förderquote
(ohne Bonus) [%]</t>
  </si>
  <si>
    <t>Zuwendung ohne Bonus [€]</t>
  </si>
  <si>
    <t>KMU-Bonus [%]</t>
  </si>
  <si>
    <t>KMU-Bonus [€]</t>
  </si>
  <si>
    <t>Zuwendung mit Bonus [€]</t>
  </si>
  <si>
    <t>Vorlage für Reiter "Gesamtfinanzierung" in easy-Online</t>
  </si>
  <si>
    <t>-</t>
  </si>
  <si>
    <t>Wartungsinfrastruktur Elektro-Busse</t>
  </si>
  <si>
    <t>Betankungsinfrastruktur Wasserstoff</t>
  </si>
  <si>
    <t>Betankungsinfrastruktur Bio-Methan</t>
  </si>
  <si>
    <t>Wartungsinfrastruktur Brennstoffzellen-Busse</t>
  </si>
  <si>
    <t>Beschreibung der Infrastruktur</t>
  </si>
  <si>
    <t>Nur für "1.2. Brennstoffzelle" auszufüllen</t>
  </si>
  <si>
    <t>Brennstoffzelle nur als Range-Extender? [Auswahlbox]</t>
  </si>
  <si>
    <t>nur BZ</t>
  </si>
  <si>
    <t>BZ als Range-Extender</t>
  </si>
  <si>
    <t>Wasserstoffverbräuche als kg H2/km</t>
  </si>
  <si>
    <t>Verbrauch Wasserstoff (kg H2/km)</t>
  </si>
  <si>
    <t>CO2 Emissionen alternativer Antrieb (kg CO2/km)</t>
  </si>
  <si>
    <t>Infrastrukturen</t>
  </si>
  <si>
    <t>Brennstoffzellen-Busse</t>
  </si>
  <si>
    <t>Batterieelektrische Busse</t>
  </si>
  <si>
    <t>Anteil erneuerbarer Wasserstoff am Flottenverbrauch in %</t>
  </si>
  <si>
    <t>Ladestrategie [Auswahlbox]</t>
  </si>
  <si>
    <t>Busklasse [Auswahlbox]</t>
  </si>
  <si>
    <t xml:space="preserve">Nur für "1.1. Batterie" </t>
  </si>
  <si>
    <t>Depotladung</t>
  </si>
  <si>
    <t>Oberleitung</t>
  </si>
  <si>
    <t>Linienverkehr (national)</t>
  </si>
  <si>
    <t>Linienverkehr (grenzüberschreitend)</t>
  </si>
  <si>
    <t>Linienverkehr (Transit-Fahrten)</t>
  </si>
  <si>
    <r>
      <t xml:space="preserve">Schülerverkehr </t>
    </r>
    <r>
      <rPr>
        <sz val="10"/>
        <color theme="1"/>
        <rFont val="Calibri"/>
        <family val="2"/>
        <scheme val="minor"/>
      </rPr>
      <t>(</t>
    </r>
    <r>
      <rPr>
        <sz val="11"/>
        <color theme="1"/>
        <rFont val="Calibri"/>
        <family val="2"/>
        <scheme val="minor"/>
      </rPr>
      <t>Sonderform des Linienverkehrs)</t>
    </r>
  </si>
  <si>
    <t>Gelegenheitsverkehr (Ausflugsfahrten)</t>
  </si>
  <si>
    <t>Gelegenheitsverkehr (Fernreise)</t>
  </si>
  <si>
    <t>Gelegenheitsverkehr (Mietomnibus)</t>
  </si>
  <si>
    <t>Betrieb auf Flughäfen</t>
  </si>
  <si>
    <t>Betrieb auf Werksgelände</t>
  </si>
  <si>
    <t>M2</t>
  </si>
  <si>
    <t>M3 Klasse 1</t>
  </si>
  <si>
    <t>M3 Klasse 2</t>
  </si>
  <si>
    <t>M3 Klasse A</t>
  </si>
  <si>
    <t>M3 Klasse B</t>
  </si>
  <si>
    <t>Aktuelle Flottengröße (Anzahl Busse aller Antriebsarten):</t>
  </si>
  <si>
    <t>10,6-16 m</t>
  </si>
  <si>
    <t>Nur für "1.3 Biomethan"</t>
  </si>
  <si>
    <t>1.3. Biomethan</t>
  </si>
  <si>
    <t>Biomethanbus mit 100 % elektrifiziertem Antrieb  und möglicher Nachladung? [Auswahlbox]</t>
  </si>
  <si>
    <t>Streckenladung</t>
  </si>
  <si>
    <t>Depot- und Streckenladung</t>
  </si>
  <si>
    <t>Gas-Busse</t>
  </si>
  <si>
    <t>Gas-Busse [€]</t>
  </si>
  <si>
    <t>M3, bis 10,6 m</t>
  </si>
  <si>
    <t>M3, 10,6 - 16 m</t>
  </si>
  <si>
    <t>M3, ab 16 m</t>
  </si>
  <si>
    <t>Fahrzeugklasse und Länge Bus [Auswahlbox]</t>
  </si>
  <si>
    <t>Technologiepfad</t>
  </si>
  <si>
    <t>Einsatzkontext</t>
  </si>
  <si>
    <t>Kategorie</t>
  </si>
  <si>
    <t>Fördereffizienz (Punkte)</t>
  </si>
  <si>
    <t>Anzahl Busse mit emissionsfreien Antrieben:</t>
  </si>
  <si>
    <t>Anzahl noch nicht beschaffter emissionsfreier Busse für die aber bereits eine Förderzusage vorliegt:</t>
  </si>
  <si>
    <t>Anzahl geförderter Busse mit emissionsfreien Antrieben:</t>
  </si>
  <si>
    <t>Aktuelle Flottengröße</t>
  </si>
  <si>
    <t>Anzahl beantragter Busse in Skizze</t>
  </si>
  <si>
    <t>Eingesparte CO2 Emissionen/Jahr [kg]</t>
  </si>
  <si>
    <t>Ist grenzüberschreitender Verkehr geplant?</t>
  </si>
  <si>
    <t>ÖPNV</t>
  </si>
  <si>
    <t>Sonstige Verkehre</t>
  </si>
  <si>
    <t>Großes Unternehmen</t>
  </si>
  <si>
    <t>Mittleres Unternehmen</t>
  </si>
  <si>
    <t>Kleines Unternehmen</t>
  </si>
  <si>
    <t>Kommunales Unternehmen</t>
  </si>
  <si>
    <t>Technologieübergreifend</t>
  </si>
  <si>
    <t>Fehler</t>
  </si>
  <si>
    <t>Antrag entält</t>
  </si>
  <si>
    <t>muss mit FQ aus Profi errechnet werden</t>
  </si>
  <si>
    <t>Förderfähige Ausgaben Bus in Euro</t>
  </si>
  <si>
    <t>Förderfähige Ausgaben Infrastruktur in Euro</t>
  </si>
  <si>
    <t>Hinweise:
1. Grün unterlegte Felder sind Eingabefelder in easy-Online.
2. Bei der Förderquote dürfen in easy-Online auch kleinere Werte eingetragen werden</t>
  </si>
  <si>
    <t>Überwiegender Einsatzkontext gemäß Aufruf:</t>
  </si>
  <si>
    <t>Bedigung 1</t>
  </si>
  <si>
    <t>Bedigung 2</t>
  </si>
  <si>
    <t>Wenn die beantragen Busse keine Dieselbusse ersetzten (keine Substitution), erhöhen diese Busse die Gesamtflotte welche für die Berechnung der oberen Schranke genutzt wird.</t>
  </si>
  <si>
    <t>Dieselbus</t>
  </si>
  <si>
    <t>Batteriebus</t>
  </si>
  <si>
    <t>Oberleitungsbus</t>
  </si>
  <si>
    <t>Brennstoffzellenbus</t>
  </si>
  <si>
    <t>Biomethanbus</t>
  </si>
  <si>
    <t>Sonstige Alternativen</t>
  </si>
  <si>
    <t>EG-Fahrzeugklasse</t>
  </si>
  <si>
    <t>Bitte stellen Sie Ihre aktuelle Bestandsinfrastruktur dar.</t>
  </si>
  <si>
    <t>Art der Infrastruktur</t>
  </si>
  <si>
    <t>Plug-In</t>
  </si>
  <si>
    <t>Pantograph</t>
  </si>
  <si>
    <t>Oberleitung [Doppel km]</t>
  </si>
  <si>
    <t>H2 Infrastruktur</t>
  </si>
  <si>
    <t>Methan Infrastruktur</t>
  </si>
  <si>
    <t>Anzahl noch nicht gelieferter emissionsfreier Busse für die aber bereits eine Förderzusage vorliegt:</t>
  </si>
  <si>
    <t>Anzahl Busse mit emissionsfreien Antrieben (in Bestandsflotte):</t>
  </si>
  <si>
    <t xml:space="preserve">1. Grün unterlegte Felder sind Eingabefelder.
2. Geben Sie im Reiter "Busse" oben an, ob Sie vorsteuerabzugsberechtigt sind.
3. Speichern Sie das ausgefüllte Arbeitsblatt als PDF und fügen Sie es der Skizze bei (Bei easy-Online unter "Endfassung einreichen").
</t>
  </si>
  <si>
    <t>Anzahl</t>
  </si>
  <si>
    <t>Beschreibung</t>
  </si>
  <si>
    <r>
      <t xml:space="preserve">Bitte stellen Sie die Zusammensetzung und Größe Ihrer </t>
    </r>
    <r>
      <rPr>
        <b/>
        <sz val="14"/>
        <color rgb="FF262626"/>
        <rFont val="Calibri"/>
        <family val="2"/>
        <scheme val="minor"/>
      </rPr>
      <t>aktuellen Busflotte</t>
    </r>
    <r>
      <rPr>
        <sz val="14"/>
        <color rgb="FF262626"/>
        <rFont val="Calibri"/>
        <family val="2"/>
        <scheme val="minor"/>
      </rPr>
      <t xml:space="preserve"> dar.
Tragen Sie dafür die entsprechende Anzahl in die untere Tabelle</t>
    </r>
  </si>
  <si>
    <t>M3
bis 10,6 m</t>
  </si>
  <si>
    <t>M3
10,6 m – 16 m</t>
  </si>
  <si>
    <t>M3
ab 16 m</t>
  </si>
  <si>
    <r>
      <t xml:space="preserve">Angaben zur </t>
    </r>
    <r>
      <rPr>
        <b/>
        <sz val="14"/>
        <color theme="1"/>
        <rFont val="Calibri"/>
        <family val="2"/>
        <scheme val="minor"/>
      </rPr>
      <t>Beschaffungsplanung</t>
    </r>
  </si>
  <si>
    <r>
      <t xml:space="preserve">Bitte stellen Sie Ihre fahrzeugseitige Beschaffungsplanung für den Zeitraum von </t>
    </r>
    <r>
      <rPr>
        <b/>
        <sz val="14"/>
        <color rgb="FF262626"/>
        <rFont val="Calibri"/>
        <family val="2"/>
        <scheme val="minor"/>
      </rPr>
      <t>2023-2025</t>
    </r>
    <r>
      <rPr>
        <sz val="14"/>
        <color rgb="FF262626"/>
        <rFont val="Calibri"/>
        <family val="2"/>
        <scheme val="minor"/>
      </rPr>
      <t xml:space="preserve"> inklusive der hier beantragten Busse dar.</t>
    </r>
  </si>
  <si>
    <r>
      <t xml:space="preserve">Bitte stellen Sie Ihre infrastrukturseitige Beschaffungsplanung für den Zeitraum von </t>
    </r>
    <r>
      <rPr>
        <b/>
        <sz val="14"/>
        <color rgb="FF262626"/>
        <rFont val="Calibri"/>
        <family val="2"/>
        <scheme val="minor"/>
      </rPr>
      <t>2023-2025</t>
    </r>
    <r>
      <rPr>
        <sz val="14"/>
        <color rgb="FF262626"/>
        <rFont val="Calibri"/>
        <family val="2"/>
        <scheme val="minor"/>
      </rPr>
      <t xml:space="preserve"> inklusive der hier beantragten Infrastruktur dar.</t>
    </r>
  </si>
  <si>
    <r>
      <t xml:space="preserve">Bitte stellen Sie Ihre fahrzeugseitige Beschaffungsplanung für den Zeitraum von </t>
    </r>
    <r>
      <rPr>
        <b/>
        <sz val="14"/>
        <color rgb="FF262626"/>
        <rFont val="Calibri"/>
        <family val="2"/>
        <scheme val="minor"/>
      </rPr>
      <t>2026-2030</t>
    </r>
    <r>
      <rPr>
        <sz val="14"/>
        <color rgb="FF262626"/>
        <rFont val="Calibri"/>
        <family val="2"/>
        <scheme val="minor"/>
      </rPr>
      <t xml:space="preserve"> dar.</t>
    </r>
  </si>
  <si>
    <r>
      <t xml:space="preserve">Bitte stellen Sie Ihre infrastrukturseitige Beschaffungsplanung für den Zeitraum von </t>
    </r>
    <r>
      <rPr>
        <b/>
        <sz val="14"/>
        <color rgb="FF262626"/>
        <rFont val="Calibri"/>
        <family val="2"/>
        <scheme val="minor"/>
      </rPr>
      <t>2026-2030</t>
    </r>
    <r>
      <rPr>
        <sz val="14"/>
        <color rgb="FF262626"/>
        <rFont val="Calibri"/>
        <family val="2"/>
        <scheme val="minor"/>
      </rPr>
      <t xml:space="preserve"> dar.</t>
    </r>
  </si>
  <si>
    <t>Klimaschutzbeitrag</t>
  </si>
  <si>
    <r>
      <t xml:space="preserve">Anzahl </t>
    </r>
    <r>
      <rPr>
        <u/>
        <sz val="12"/>
        <color theme="1"/>
        <rFont val="Calibri"/>
        <family val="2"/>
        <scheme val="minor"/>
      </rPr>
      <t>geförderter</t>
    </r>
    <r>
      <rPr>
        <sz val="12"/>
        <color theme="1"/>
        <rFont val="Calibri"/>
        <family val="2"/>
        <scheme val="minor"/>
      </rPr>
      <t xml:space="preserve"> Busse mit emissionsfreien Antrieben (in Bestandsflotte):</t>
    </r>
  </si>
  <si>
    <t>1. Grün unterlegte Felder sind Eingabefelder.
2. Beantworten Sie zuerst die oberen sieben Punkte, bevor die untere Tabelle zur gewünschten Busförderung ausgefüllt wird.
3. Die Registerkarte 'Vorlage für Skizze' ist eine Hilfe für die Eingaben im easy-Online Formular.
4. Füllen Sie bitte auch die Registerkarte "Flottengröße und Beschaffung" aus.
5. Speichern Sie das ausgefüllte Arbeitsblatt als PDF und fügen Sie es der Skizze bei (Bei easy-Online unter "Endfassung einreichen"). Schicken Sie die Excel Datei außerdem inklusive der easy-Online-Kennung an "ptj-evi-busse@fz-juelich.de".</t>
  </si>
  <si>
    <t>In Klärung ob selbstgezahlte Busse gezählt werden</t>
  </si>
  <si>
    <t>Noch in Klärung</t>
  </si>
  <si>
    <t>Hilfstabelle Substitution</t>
  </si>
  <si>
    <t>Davon als Substitution für Dieselbus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</si>
</sst>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quot;_-;\-* #,##0\ &quot;€&quot;_-;_-* &quot;-&quot;\ &quot;€&quot;_-;_-@_-"/>
    <numFmt numFmtId="44" formatCode="_-* #,##0.00\ &quot;€&quot;_-;\-* #,##0.00\ &quot;€&quot;_-;_-* &quot;-&quot;??\ &quot;€&quot;_-;_-@_-"/>
    <numFmt numFmtId="43" formatCode="_-* #,##0.00_-;\-* #,##0.00_-;_-* &quot;-&quot;??_-;_-@_-"/>
    <numFmt numFmtId="164" formatCode="#,##0_ ;\-#,##0\ "/>
    <numFmt numFmtId="165" formatCode="#,##0\ &quot;€&quot;"/>
    <numFmt numFmtId="166" formatCode="_-* #,##0\ &quot;€&quot;_-;\-* #,##0\ &quot;€&quot;_-;_-* &quot;-&quot;??\ &quot;€&quot;_-;_-@_-"/>
    <numFmt numFmtId="167" formatCode="0.0"/>
    <numFmt numFmtId="168"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sz val="12"/>
      <color theme="1"/>
      <name val="Calibri"/>
      <family val="2"/>
      <scheme val="minor"/>
    </font>
    <font>
      <sz val="12"/>
      <name val="Calibri"/>
      <family val="2"/>
      <scheme val="minor"/>
    </font>
    <font>
      <sz val="10"/>
      <color rgb="FF002060"/>
      <name val="Segoe UI"/>
      <family val="2"/>
    </font>
    <font>
      <b/>
      <sz val="8"/>
      <color theme="1"/>
      <name val="Calibri"/>
      <family val="2"/>
      <scheme val="minor"/>
    </font>
    <font>
      <b/>
      <u/>
      <sz val="12"/>
      <color theme="1"/>
      <name val="Calibri"/>
      <family val="2"/>
      <scheme val="minor"/>
    </font>
    <font>
      <sz val="11"/>
      <color theme="0"/>
      <name val="Calibri"/>
      <family val="2"/>
      <scheme val="minor"/>
    </font>
    <font>
      <sz val="18"/>
      <color theme="1"/>
      <name val="Calibri"/>
      <family val="2"/>
      <scheme val="minor"/>
    </font>
    <font>
      <sz val="11"/>
      <name val="Calibri"/>
      <family val="2"/>
      <scheme val="minor"/>
    </font>
    <font>
      <sz val="10"/>
      <color theme="1"/>
      <name val="Arial"/>
      <family val="2"/>
    </font>
    <font>
      <b/>
      <sz val="11"/>
      <color rgb="FFFF0000"/>
      <name val="Calibri"/>
      <family val="2"/>
      <scheme val="minor"/>
    </font>
    <font>
      <b/>
      <sz val="10"/>
      <color theme="1"/>
      <name val="Arial"/>
      <family val="2"/>
    </font>
    <font>
      <sz val="10"/>
      <color theme="1"/>
      <name val="Calibri"/>
      <family val="2"/>
      <scheme val="minor"/>
    </font>
    <font>
      <sz val="11"/>
      <color rgb="FFFF0000"/>
      <name val="Calibri"/>
      <family val="2"/>
      <scheme val="minor"/>
    </font>
    <font>
      <sz val="14"/>
      <color rgb="FF262626"/>
      <name val="Calibri"/>
      <family val="2"/>
      <scheme val="minor"/>
    </font>
    <font>
      <b/>
      <sz val="14"/>
      <color rgb="FF262626"/>
      <name val="Calibri"/>
      <family val="2"/>
      <scheme val="minor"/>
    </font>
    <font>
      <b/>
      <sz val="14"/>
      <color theme="1"/>
      <name val="Calibri"/>
      <family val="2"/>
      <scheme val="minor"/>
    </font>
    <font>
      <u/>
      <sz val="12"/>
      <color theme="1"/>
      <name val="Calibri"/>
      <family val="2"/>
      <scheme val="minor"/>
    </font>
    <font>
      <sz val="12"/>
      <color rgb="FF262626"/>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7" fillId="0" borderId="0" applyBorder="0" applyProtection="0">
      <alignment vertical="center"/>
    </xf>
    <xf numFmtId="43" fontId="1" fillId="0" borderId="0" applyFont="0" applyFill="0" applyBorder="0" applyAlignment="0" applyProtection="0"/>
  </cellStyleXfs>
  <cellXfs count="153">
    <xf numFmtId="0" fontId="0" fillId="0" borderId="0" xfId="0"/>
    <xf numFmtId="49" fontId="0" fillId="3" borderId="1" xfId="0" applyNumberFormat="1" applyFill="1" applyBorder="1" applyAlignment="1" applyProtection="1">
      <alignment vertical="center"/>
      <protection locked="0"/>
    </xf>
    <xf numFmtId="44" fontId="1" fillId="3" borderId="1" xfId="1" applyFont="1" applyFill="1" applyBorder="1" applyAlignment="1" applyProtection="1">
      <alignment vertical="center"/>
      <protection locked="0"/>
    </xf>
    <xf numFmtId="164" fontId="1" fillId="3" borderId="1" xfId="1" applyNumberFormat="1" applyFont="1" applyFill="1" applyBorder="1" applyAlignment="1" applyProtection="1">
      <alignment horizontal="center" vertical="center"/>
      <protection locked="0"/>
    </xf>
    <xf numFmtId="0" fontId="0" fillId="0" borderId="0" xfId="0" applyProtection="1">
      <protection hidden="1"/>
    </xf>
    <xf numFmtId="0" fontId="0" fillId="0" borderId="0" xfId="0" applyFill="1" applyProtection="1">
      <protection hidden="1"/>
    </xf>
    <xf numFmtId="0" fontId="0" fillId="3" borderId="1" xfId="0" applyFill="1" applyBorder="1" applyAlignment="1" applyProtection="1">
      <alignment vertical="center"/>
      <protection locked="0"/>
    </xf>
    <xf numFmtId="0" fontId="1" fillId="3" borderId="1" xfId="1" applyNumberFormat="1" applyFont="1" applyFill="1" applyBorder="1" applyAlignment="1" applyProtection="1">
      <alignment vertical="center"/>
      <protection locked="0"/>
    </xf>
    <xf numFmtId="1" fontId="1" fillId="3" borderId="1" xfId="1" applyNumberFormat="1" applyFont="1" applyFill="1" applyBorder="1" applyAlignment="1" applyProtection="1">
      <alignment vertical="center"/>
      <protection locked="0"/>
    </xf>
    <xf numFmtId="0" fontId="4" fillId="0" borderId="0" xfId="0" applyFont="1" applyAlignment="1" applyProtection="1">
      <protection hidden="1"/>
    </xf>
    <xf numFmtId="0" fontId="3" fillId="0" borderId="0" xfId="0" applyFont="1" applyAlignment="1" applyProtection="1">
      <protection hidden="1"/>
    </xf>
    <xf numFmtId="4" fontId="3" fillId="4" borderId="0" xfId="0" applyNumberFormat="1" applyFont="1" applyFill="1" applyAlignment="1" applyProtection="1">
      <alignment horizontal="right" vertical="center"/>
      <protection hidden="1"/>
    </xf>
    <xf numFmtId="0" fontId="0" fillId="0" borderId="0" xfId="0" applyFont="1" applyProtection="1">
      <protection hidden="1"/>
    </xf>
    <xf numFmtId="0" fontId="5" fillId="0" borderId="0" xfId="0" applyFont="1" applyFill="1" applyAlignment="1" applyProtection="1">
      <protection hidden="1"/>
    </xf>
    <xf numFmtId="4" fontId="9" fillId="0" borderId="0" xfId="0" applyNumberFormat="1" applyFont="1" applyProtection="1">
      <protection hidden="1"/>
    </xf>
    <xf numFmtId="0" fontId="5" fillId="0" borderId="0" xfId="0" applyFont="1" applyAlignment="1" applyProtection="1">
      <protection hidden="1"/>
    </xf>
    <xf numFmtId="0" fontId="0" fillId="4" borderId="0" xfId="0" applyFill="1" applyProtection="1">
      <protection hidden="1"/>
    </xf>
    <xf numFmtId="0" fontId="0" fillId="0" borderId="0" xfId="0" applyBorder="1" applyProtection="1">
      <protection hidden="1"/>
    </xf>
    <xf numFmtId="0" fontId="2" fillId="0" borderId="0" xfId="0" applyFont="1" applyProtection="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2" fillId="0" borderId="0" xfId="0" applyFont="1" applyBorder="1" applyAlignment="1" applyProtection="1">
      <alignment horizontal="left" vertical="top" wrapText="1"/>
      <protection hidden="1"/>
    </xf>
    <xf numFmtId="0" fontId="2" fillId="0" borderId="0" xfId="0" applyFont="1" applyBorder="1" applyAlignment="1" applyProtection="1">
      <alignment vertical="top" wrapText="1"/>
      <protection hidden="1"/>
    </xf>
    <xf numFmtId="0" fontId="2" fillId="0" borderId="0" xfId="0" applyFont="1" applyBorder="1" applyAlignment="1" applyProtection="1">
      <alignment wrapText="1"/>
      <protection hidden="1"/>
    </xf>
    <xf numFmtId="0" fontId="0" fillId="5" borderId="0" xfId="0" applyFill="1" applyProtection="1">
      <protection hidden="1"/>
    </xf>
    <xf numFmtId="0" fontId="2" fillId="5" borderId="0" xfId="0" applyFont="1" applyFill="1" applyBorder="1" applyProtection="1">
      <protection hidden="1"/>
    </xf>
    <xf numFmtId="0" fontId="0" fillId="5" borderId="0" xfId="0" applyFill="1" applyBorder="1" applyProtection="1">
      <protection hidden="1"/>
    </xf>
    <xf numFmtId="0" fontId="0" fillId="0" borderId="2" xfId="0" applyBorder="1" applyProtection="1">
      <protection hidden="1"/>
    </xf>
    <xf numFmtId="0" fontId="2" fillId="0" borderId="1" xfId="0" applyFont="1" applyBorder="1" applyAlignment="1" applyProtection="1">
      <alignment vertical="center"/>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shrinkToFit="1"/>
      <protection hidden="1"/>
    </xf>
    <xf numFmtId="0" fontId="0" fillId="0" borderId="1" xfId="0" applyBorder="1" applyProtection="1">
      <protection hidden="1"/>
    </xf>
    <xf numFmtId="0" fontId="0" fillId="0" borderId="1" xfId="0" applyBorder="1" applyAlignment="1" applyProtection="1">
      <alignment wrapText="1"/>
      <protection hidden="1"/>
    </xf>
    <xf numFmtId="0" fontId="0" fillId="5" borderId="0" xfId="0" applyFill="1" applyBorder="1" applyAlignment="1" applyProtection="1">
      <alignment wrapText="1"/>
      <protection hidden="1"/>
    </xf>
    <xf numFmtId="0" fontId="0" fillId="6" borderId="0" xfId="0" applyFill="1" applyBorder="1" applyAlignment="1" applyProtection="1">
      <alignment wrapText="1"/>
      <protection hidden="1"/>
    </xf>
    <xf numFmtId="0" fontId="0" fillId="6" borderId="0" xfId="0" applyFill="1" applyAlignment="1" applyProtection="1">
      <alignment wrapText="1"/>
      <protection hidden="1"/>
    </xf>
    <xf numFmtId="0" fontId="0" fillId="0" borderId="1" xfId="0" applyBorder="1" applyAlignment="1" applyProtection="1">
      <alignment horizontal="left" vertical="center"/>
      <protection hidden="1"/>
    </xf>
    <xf numFmtId="42" fontId="1" fillId="2" borderId="1" xfId="1" applyNumberFormat="1" applyFont="1" applyFill="1" applyBorder="1" applyAlignment="1" applyProtection="1">
      <alignment vertical="center"/>
      <protection hidden="1"/>
    </xf>
    <xf numFmtId="1" fontId="0" fillId="0" borderId="1" xfId="0" applyNumberFormat="1" applyBorder="1" applyProtection="1">
      <protection hidden="1"/>
    </xf>
    <xf numFmtId="0" fontId="0" fillId="0" borderId="1" xfId="0" applyNumberFormat="1" applyBorder="1" applyProtection="1">
      <protection hidden="1"/>
    </xf>
    <xf numFmtId="165" fontId="0" fillId="5" borderId="0" xfId="0" applyNumberFormat="1" applyFill="1" applyBorder="1" applyProtection="1">
      <protection hidden="1"/>
    </xf>
    <xf numFmtId="165" fontId="0" fillId="5" borderId="0" xfId="0" applyNumberFormat="1" applyFill="1" applyProtection="1">
      <protection hidden="1"/>
    </xf>
    <xf numFmtId="0" fontId="0" fillId="7" borderId="0" xfId="0" applyFill="1" applyProtection="1">
      <protection hidden="1"/>
    </xf>
    <xf numFmtId="0" fontId="0" fillId="7" borderId="0" xfId="0" applyNumberFormat="1" applyFill="1" applyProtection="1">
      <protection hidden="1"/>
    </xf>
    <xf numFmtId="0" fontId="0" fillId="0" borderId="0" xfId="0" applyFont="1" applyFill="1" applyBorder="1" applyProtection="1">
      <protection hidden="1"/>
    </xf>
    <xf numFmtId="0" fontId="0" fillId="3" borderId="0" xfId="0" applyFill="1" applyProtection="1">
      <protection hidden="1"/>
    </xf>
    <xf numFmtId="0" fontId="2" fillId="3" borderId="0" xfId="0" applyFont="1" applyFill="1" applyProtection="1">
      <protection hidden="1"/>
    </xf>
    <xf numFmtId="0" fontId="0" fillId="3" borderId="0" xfId="0" applyFill="1" applyBorder="1" applyAlignment="1" applyProtection="1">
      <alignment wrapText="1"/>
      <protection hidden="1"/>
    </xf>
    <xf numFmtId="0" fontId="0" fillId="3" borderId="0" xfId="0" applyFill="1" applyBorder="1" applyProtection="1">
      <protection hidden="1"/>
    </xf>
    <xf numFmtId="165" fontId="0" fillId="3" borderId="0" xfId="0" applyNumberFormat="1" applyFill="1" applyBorder="1" applyProtection="1">
      <protection hidden="1"/>
    </xf>
    <xf numFmtId="165" fontId="0" fillId="0" borderId="0" xfId="0" applyNumberFormat="1" applyProtection="1">
      <protection hidden="1"/>
    </xf>
    <xf numFmtId="42" fontId="2" fillId="2" borderId="1" xfId="1" applyNumberFormat="1" applyFont="1" applyFill="1" applyBorder="1" applyAlignment="1" applyProtection="1">
      <alignment vertical="center"/>
      <protection hidden="1"/>
    </xf>
    <xf numFmtId="166" fontId="1" fillId="2" borderId="1" xfId="1" applyNumberFormat="1" applyFont="1" applyFill="1" applyBorder="1" applyAlignment="1" applyProtection="1">
      <alignment vertical="center"/>
      <protection hidden="1"/>
    </xf>
    <xf numFmtId="3" fontId="13" fillId="3" borderId="1" xfId="0" applyNumberFormat="1" applyFont="1" applyFill="1" applyBorder="1" applyProtection="1">
      <protection hidden="1"/>
    </xf>
    <xf numFmtId="3" fontId="13" fillId="3" borderId="1" xfId="3" applyNumberFormat="1" applyFont="1" applyFill="1" applyBorder="1" applyProtection="1">
      <protection hidden="1"/>
    </xf>
    <xf numFmtId="0" fontId="14" fillId="0" borderId="0" xfId="0" applyFont="1" applyProtection="1">
      <protection hidden="1"/>
    </xf>
    <xf numFmtId="167" fontId="1" fillId="3" borderId="1" xfId="1" applyNumberFormat="1" applyFont="1" applyFill="1" applyBorder="1" applyAlignment="1" applyProtection="1">
      <alignment vertical="center"/>
      <protection locked="0"/>
    </xf>
    <xf numFmtId="0" fontId="2" fillId="0" borderId="0" xfId="0" applyFont="1" applyFill="1" applyBorder="1" applyProtection="1">
      <protection hidden="1"/>
    </xf>
    <xf numFmtId="0" fontId="0" fillId="0" borderId="0" xfId="0" applyFill="1" applyBorder="1" applyProtection="1">
      <protection hidden="1"/>
    </xf>
    <xf numFmtId="0" fontId="2" fillId="0" borderId="0"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4" fillId="4" borderId="0" xfId="0" applyFont="1" applyFill="1" applyAlignment="1" applyProtection="1">
      <protection hidden="1"/>
    </xf>
    <xf numFmtId="0" fontId="11" fillId="4" borderId="0" xfId="0" applyFont="1" applyFill="1" applyAlignment="1" applyProtection="1">
      <protection hidden="1"/>
    </xf>
    <xf numFmtId="0" fontId="6" fillId="4" borderId="0" xfId="0" applyFont="1" applyFill="1" applyAlignment="1" applyProtection="1">
      <alignment vertical="center"/>
      <protection hidden="1"/>
    </xf>
    <xf numFmtId="0" fontId="6" fillId="4" borderId="0" xfId="0" applyNumberFormat="1" applyFont="1" applyFill="1" applyAlignment="1" applyProtection="1">
      <alignment horizontal="left" vertical="center"/>
      <protection hidden="1"/>
    </xf>
    <xf numFmtId="0" fontId="3" fillId="4" borderId="0" xfId="0" applyNumberFormat="1" applyFont="1" applyFill="1" applyAlignment="1" applyProtection="1">
      <alignment horizontal="left" vertical="center"/>
      <protection hidden="1"/>
    </xf>
    <xf numFmtId="49" fontId="12" fillId="4" borderId="0" xfId="0" applyNumberFormat="1" applyFont="1" applyFill="1" applyProtection="1">
      <protection hidden="1"/>
    </xf>
    <xf numFmtId="0" fontId="9" fillId="4" borderId="0" xfId="0" applyFont="1" applyFill="1" applyAlignment="1" applyProtection="1">
      <protection hidden="1"/>
    </xf>
    <xf numFmtId="0" fontId="5" fillId="4" borderId="0" xfId="0" applyFont="1" applyFill="1" applyAlignment="1" applyProtection="1">
      <alignment wrapText="1"/>
      <protection hidden="1"/>
    </xf>
    <xf numFmtId="0" fontId="5" fillId="4" borderId="0" xfId="0" applyFont="1" applyFill="1" applyProtection="1">
      <protection hidden="1"/>
    </xf>
    <xf numFmtId="0" fontId="5" fillId="4" borderId="0" xfId="0" applyFont="1" applyFill="1" applyBorder="1" applyProtection="1">
      <protection hidden="1"/>
    </xf>
    <xf numFmtId="0" fontId="0" fillId="4" borderId="0" xfId="0" applyFill="1" applyAlignment="1" applyProtection="1">
      <protection hidden="1"/>
    </xf>
    <xf numFmtId="0" fontId="2" fillId="4" borderId="0" xfId="0" applyFont="1" applyFill="1" applyProtection="1">
      <protection hidden="1"/>
    </xf>
    <xf numFmtId="0" fontId="2" fillId="4" borderId="1" xfId="0" applyFont="1" applyFill="1" applyBorder="1" applyAlignment="1" applyProtection="1">
      <alignment vertical="center"/>
      <protection hidden="1"/>
    </xf>
    <xf numFmtId="0" fontId="2" fillId="4" borderId="1" xfId="0" applyFont="1" applyFill="1" applyBorder="1" applyAlignment="1" applyProtection="1">
      <alignment horizontal="center" vertical="center" wrapText="1"/>
      <protection hidden="1"/>
    </xf>
    <xf numFmtId="0" fontId="0" fillId="4" borderId="1" xfId="0" applyFill="1" applyBorder="1" applyAlignment="1" applyProtection="1">
      <alignment horizontal="left" vertical="center"/>
      <protection hidden="1"/>
    </xf>
    <xf numFmtId="0" fontId="10" fillId="4" borderId="0" xfId="0" applyFont="1" applyFill="1" applyProtection="1">
      <protection hidden="1"/>
    </xf>
    <xf numFmtId="44" fontId="2" fillId="4" borderId="1" xfId="1" applyFont="1" applyFill="1" applyBorder="1" applyAlignment="1" applyProtection="1">
      <alignment vertical="center"/>
      <protection hidden="1"/>
    </xf>
    <xf numFmtId="0" fontId="12" fillId="4" borderId="0" xfId="0" applyFont="1" applyFill="1" applyProtection="1">
      <protection hidden="1"/>
    </xf>
    <xf numFmtId="0" fontId="2" fillId="4" borderId="0" xfId="0" applyFont="1" applyFill="1" applyBorder="1" applyProtection="1">
      <protection hidden="1"/>
    </xf>
    <xf numFmtId="0" fontId="0" fillId="4" borderId="0" xfId="0" applyFill="1" applyBorder="1" applyProtection="1">
      <protection hidden="1"/>
    </xf>
    <xf numFmtId="0" fontId="15" fillId="4" borderId="0" xfId="0" applyFont="1" applyFill="1" applyBorder="1" applyProtection="1">
      <protection hidden="1"/>
    </xf>
    <xf numFmtId="0" fontId="13" fillId="4" borderId="0" xfId="0" applyFont="1" applyFill="1" applyBorder="1" applyAlignment="1" applyProtection="1">
      <alignment wrapText="1"/>
      <protection hidden="1"/>
    </xf>
    <xf numFmtId="0" fontId="13" fillId="4" borderId="1" xfId="0" applyFont="1" applyFill="1" applyBorder="1" applyAlignment="1" applyProtection="1">
      <alignment vertical="center" wrapText="1"/>
      <protection hidden="1"/>
    </xf>
    <xf numFmtId="3" fontId="13" fillId="4" borderId="1" xfId="0" applyNumberFormat="1" applyFont="1" applyFill="1" applyBorder="1" applyProtection="1">
      <protection hidden="1"/>
    </xf>
    <xf numFmtId="3" fontId="0" fillId="4" borderId="1" xfId="0" applyNumberFormat="1" applyFill="1" applyBorder="1" applyProtection="1">
      <protection hidden="1"/>
    </xf>
    <xf numFmtId="3" fontId="13" fillId="4" borderId="1" xfId="0" applyNumberFormat="1" applyFont="1" applyFill="1" applyBorder="1" applyAlignment="1" applyProtection="1">
      <alignment horizontal="center"/>
      <protection hidden="1"/>
    </xf>
    <xf numFmtId="3" fontId="13" fillId="4" borderId="0" xfId="0" applyNumberFormat="1" applyFont="1" applyFill="1" applyBorder="1" applyProtection="1">
      <protection hidden="1"/>
    </xf>
    <xf numFmtId="3" fontId="13" fillId="4" borderId="0" xfId="3" applyNumberFormat="1" applyFont="1" applyFill="1" applyBorder="1" applyProtection="1">
      <protection hidden="1"/>
    </xf>
    <xf numFmtId="3" fontId="13" fillId="4" borderId="0" xfId="0" applyNumberFormat="1" applyFont="1" applyFill="1" applyBorder="1" applyAlignment="1" applyProtection="1">
      <alignment horizontal="center"/>
      <protection hidden="1"/>
    </xf>
    <xf numFmtId="3" fontId="15" fillId="4" borderId="0" xfId="0" applyNumberFormat="1" applyFont="1" applyFill="1" applyBorder="1" applyProtection="1">
      <protection hidden="1"/>
    </xf>
    <xf numFmtId="0" fontId="13" fillId="4" borderId="1" xfId="0" applyFont="1" applyFill="1" applyBorder="1" applyAlignment="1" applyProtection="1">
      <alignment wrapText="1"/>
      <protection hidden="1"/>
    </xf>
    <xf numFmtId="0" fontId="13" fillId="4" borderId="0" xfId="0" applyFont="1" applyFill="1" applyBorder="1" applyProtection="1">
      <protection hidden="1"/>
    </xf>
    <xf numFmtId="0" fontId="0" fillId="0" borderId="0" xfId="0" applyFill="1" applyAlignment="1" applyProtection="1">
      <alignment wrapText="1"/>
      <protection hidden="1"/>
    </xf>
    <xf numFmtId="0" fontId="2" fillId="0" borderId="1" xfId="0" applyFont="1" applyFill="1" applyBorder="1" applyAlignment="1" applyProtection="1">
      <alignment horizontal="center" vertical="center" wrapText="1"/>
      <protection hidden="1"/>
    </xf>
    <xf numFmtId="166" fontId="0" fillId="2" borderId="1" xfId="1" applyNumberFormat="1" applyFont="1" applyFill="1" applyBorder="1" applyAlignment="1" applyProtection="1">
      <alignment vertical="center"/>
      <protection hidden="1"/>
    </xf>
    <xf numFmtId="168" fontId="0" fillId="4" borderId="1" xfId="3" applyNumberFormat="1" applyFont="1" applyFill="1" applyBorder="1" applyProtection="1">
      <protection hidden="1"/>
    </xf>
    <xf numFmtId="168" fontId="13" fillId="3" borderId="1" xfId="3" applyNumberFormat="1" applyFont="1" applyFill="1" applyBorder="1" applyProtection="1">
      <protection hidden="1"/>
    </xf>
    <xf numFmtId="168" fontId="0" fillId="0" borderId="1" xfId="3" applyNumberFormat="1" applyFont="1" applyBorder="1" applyProtection="1">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167" fontId="0" fillId="3" borderId="1" xfId="1" applyNumberFormat="1" applyFont="1" applyFill="1" applyBorder="1" applyAlignment="1" applyProtection="1">
      <alignment vertical="center"/>
      <protection locked="0"/>
    </xf>
    <xf numFmtId="1" fontId="0" fillId="3" borderId="1" xfId="1" applyNumberFormat="1" applyFont="1" applyFill="1" applyBorder="1" applyAlignment="1" applyProtection="1">
      <alignment vertical="center"/>
      <protection locked="0"/>
    </xf>
    <xf numFmtId="0" fontId="2" fillId="0" borderId="1" xfId="0" applyFont="1" applyFill="1" applyBorder="1" applyAlignment="1" applyProtection="1">
      <alignment vertical="center"/>
      <protection hidden="1"/>
    </xf>
    <xf numFmtId="44" fontId="2" fillId="0" borderId="1" xfId="1" applyFont="1" applyFill="1" applyBorder="1" applyAlignment="1" applyProtection="1">
      <alignment vertical="center"/>
      <protection hidden="1"/>
    </xf>
    <xf numFmtId="44" fontId="8" fillId="0" borderId="1" xfId="1" applyFont="1" applyFill="1" applyBorder="1" applyAlignment="1" applyProtection="1">
      <alignment vertical="center" wrapText="1"/>
      <protection hidden="1"/>
    </xf>
    <xf numFmtId="168" fontId="0" fillId="0" borderId="0" xfId="3" applyNumberFormat="1" applyFont="1" applyBorder="1" applyProtection="1">
      <protection hidden="1"/>
    </xf>
    <xf numFmtId="0" fontId="0" fillId="0" borderId="1" xfId="0" applyFill="1" applyBorder="1" applyAlignment="1" applyProtection="1">
      <alignment horizontal="center" wrapText="1"/>
      <protection hidden="1"/>
    </xf>
    <xf numFmtId="0" fontId="0" fillId="8" borderId="1" xfId="0" applyFill="1" applyBorder="1" applyAlignment="1" applyProtection="1">
      <alignment horizontal="center"/>
      <protection hidden="1"/>
    </xf>
    <xf numFmtId="0" fontId="0" fillId="8" borderId="1" xfId="0" applyFill="1" applyBorder="1" applyAlignment="1" applyProtection="1">
      <alignment horizontal="center" wrapText="1"/>
      <protection hidden="1"/>
    </xf>
    <xf numFmtId="0" fontId="16" fillId="0" borderId="1" xfId="0" applyFont="1" applyFill="1" applyBorder="1" applyAlignment="1" applyProtection="1">
      <alignment horizontal="center" wrapText="1"/>
      <protection hidden="1"/>
    </xf>
    <xf numFmtId="0" fontId="5" fillId="3" borderId="1" xfId="0" applyFont="1" applyFill="1" applyBorder="1" applyAlignment="1" applyProtection="1">
      <alignment horizontal="left" vertical="center"/>
      <protection locked="0"/>
    </xf>
    <xf numFmtId="3" fontId="5" fillId="3" borderId="1" xfId="0" applyNumberFormat="1" applyFont="1" applyFill="1" applyBorder="1" applyAlignment="1" applyProtection="1">
      <alignment horizontal="left" vertical="center"/>
      <protection locked="0"/>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4" xfId="0" applyBorder="1" applyProtection="1">
      <protection hidden="1"/>
    </xf>
    <xf numFmtId="3" fontId="0" fillId="0" borderId="1" xfId="0" applyNumberFormat="1" applyBorder="1" applyProtection="1">
      <protection hidden="1"/>
    </xf>
    <xf numFmtId="0" fontId="16" fillId="0" borderId="1" xfId="0" applyFont="1" applyFill="1" applyBorder="1" applyProtection="1">
      <protection hidden="1"/>
    </xf>
    <xf numFmtId="0" fontId="0" fillId="0" borderId="0" xfId="3" applyNumberFormat="1" applyFont="1" applyBorder="1" applyProtection="1">
      <protection hidden="1"/>
    </xf>
    <xf numFmtId="43" fontId="0" fillId="0" borderId="1" xfId="3" applyFont="1" applyFill="1" applyBorder="1" applyProtection="1">
      <protection hidden="1"/>
    </xf>
    <xf numFmtId="3" fontId="0" fillId="0" borderId="1" xfId="0" applyNumberFormat="1" applyFill="1" applyBorder="1" applyProtection="1">
      <protection hidden="1"/>
    </xf>
    <xf numFmtId="164" fontId="0" fillId="0" borderId="1" xfId="0" applyNumberFormat="1" applyFill="1" applyBorder="1" applyProtection="1">
      <protection hidden="1"/>
    </xf>
    <xf numFmtId="168" fontId="1" fillId="3" borderId="1" xfId="3" applyNumberFormat="1" applyFont="1" applyFill="1" applyBorder="1" applyAlignment="1" applyProtection="1">
      <alignment vertical="center"/>
      <protection locked="0"/>
    </xf>
    <xf numFmtId="168" fontId="0" fillId="0" borderId="1" xfId="3" applyNumberFormat="1" applyFont="1" applyFill="1" applyBorder="1" applyProtection="1">
      <protection hidden="1"/>
    </xf>
    <xf numFmtId="0" fontId="0" fillId="0" borderId="1" xfId="0" applyBorder="1" applyAlignment="1">
      <alignment wrapText="1"/>
    </xf>
    <xf numFmtId="0" fontId="18" fillId="0" borderId="0" xfId="0" applyFont="1" applyAlignment="1">
      <alignment vertical="center"/>
    </xf>
    <xf numFmtId="0" fontId="2" fillId="0" borderId="1" xfId="0" applyFont="1" applyBorder="1"/>
    <xf numFmtId="0" fontId="16"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3" fillId="0" borderId="0" xfId="0" applyFont="1"/>
    <xf numFmtId="0" fontId="0" fillId="0" borderId="9" xfId="0" applyBorder="1" applyProtection="1">
      <protection hidden="1"/>
    </xf>
    <xf numFmtId="0" fontId="0" fillId="0" borderId="10" xfId="0" applyBorder="1" applyProtection="1">
      <protection hidden="1"/>
    </xf>
    <xf numFmtId="168" fontId="16" fillId="0" borderId="1" xfId="0" applyNumberFormat="1" applyFont="1" applyFill="1" applyBorder="1" applyProtection="1">
      <protection hidden="1"/>
    </xf>
    <xf numFmtId="0" fontId="22" fillId="0" borderId="0" xfId="0" applyNumberFormat="1" applyFont="1" applyAlignment="1" applyProtection="1">
      <alignment vertical="center"/>
      <protection hidden="1"/>
    </xf>
    <xf numFmtId="0" fontId="17" fillId="0" borderId="0" xfId="0" applyFont="1" applyAlignment="1" applyProtection="1">
      <alignment vertical="center"/>
      <protection hidden="1"/>
    </xf>
    <xf numFmtId="0" fontId="5" fillId="9" borderId="1" xfId="0" applyFont="1" applyFill="1" applyBorder="1" applyAlignment="1" applyProtection="1">
      <alignment horizontal="left"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2" fillId="0" borderId="2"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5" fillId="9" borderId="1" xfId="0" applyFont="1" applyFill="1" applyBorder="1" applyAlignment="1" applyProtection="1">
      <alignment horizontal="left" vertical="center" wrapText="1"/>
      <protection hidden="1"/>
    </xf>
    <xf numFmtId="0" fontId="5" fillId="4" borderId="0" xfId="0" applyFont="1" applyFill="1" applyAlignment="1" applyProtection="1">
      <alignment horizontal="left" vertical="center" wrapText="1"/>
      <protection hidden="1"/>
    </xf>
    <xf numFmtId="0" fontId="0" fillId="4" borderId="0" xfId="0" applyFill="1" applyBorder="1" applyAlignment="1" applyProtection="1">
      <alignment wrapText="1"/>
      <protection hidden="1"/>
    </xf>
    <xf numFmtId="0" fontId="0" fillId="4" borderId="0" xfId="0" applyFont="1" applyFill="1" applyBorder="1" applyAlignment="1" applyProtection="1">
      <alignment horizontal="left" vertical="center" wrapText="1"/>
      <protection hidden="1"/>
    </xf>
    <xf numFmtId="0" fontId="18" fillId="0" borderId="0" xfId="0" applyFont="1" applyAlignment="1">
      <alignment horizontal="left" vertical="center" wrapText="1"/>
    </xf>
    <xf numFmtId="0" fontId="3" fillId="0" borderId="0" xfId="0" applyFont="1" applyAlignment="1">
      <alignment horizontal="left"/>
    </xf>
    <xf numFmtId="0" fontId="18" fillId="0" borderId="0" xfId="0" applyFont="1" applyAlignment="1">
      <alignment horizontal="left" vertical="center"/>
    </xf>
  </cellXfs>
  <cellStyles count="4">
    <cellStyle name="Komma" xfId="3" builtinId="3"/>
    <cellStyle name="Standard" xfId="0" builtinId="0"/>
    <cellStyle name="Standard 2 2" xfId="2"/>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BF61"/>
  <sheetViews>
    <sheetView showGridLines="0" tabSelected="1" zoomScale="120" zoomScaleNormal="120" workbookViewId="0">
      <selection activeCell="D3" sqref="D3"/>
    </sheetView>
  </sheetViews>
  <sheetFormatPr baseColWidth="10" defaultColWidth="11.42578125" defaultRowHeight="15" x14ac:dyDescent="0.25"/>
  <cols>
    <col min="1" max="1" width="11.42578125" style="4"/>
    <col min="2" max="2" width="26.5703125" style="4" customWidth="1"/>
    <col min="3" max="3" width="34" style="4" customWidth="1"/>
    <col min="4" max="4" width="26.28515625" style="4" customWidth="1"/>
    <col min="5" max="6" width="19.140625" style="4" customWidth="1"/>
    <col min="7" max="7" width="28.140625" style="4" customWidth="1"/>
    <col min="8" max="8" width="24.85546875" style="4" customWidth="1"/>
    <col min="9" max="9" width="21.140625" style="4" customWidth="1"/>
    <col min="10" max="10" width="26.85546875" style="4" customWidth="1"/>
    <col min="11" max="11" width="21.140625" style="4" customWidth="1"/>
    <col min="12" max="12" width="19.140625" style="4" customWidth="1"/>
    <col min="13" max="13" width="22.85546875" style="4" customWidth="1"/>
    <col min="14" max="14" width="20.140625" style="4" customWidth="1"/>
    <col min="15" max="15" width="17.42578125" style="4" customWidth="1"/>
    <col min="16" max="16" width="19.42578125" style="4" customWidth="1"/>
    <col min="17" max="17" width="23.85546875" style="4" customWidth="1"/>
    <col min="18" max="18" width="0" style="4" hidden="1" customWidth="1"/>
    <col min="19" max="19" width="23" style="4" hidden="1" customWidth="1"/>
    <col min="20" max="20" width="18.140625" style="4" hidden="1" customWidth="1"/>
    <col min="21" max="21" width="16.28515625" style="4" hidden="1" customWidth="1"/>
    <col min="22" max="23" width="31.85546875" style="4" hidden="1" customWidth="1"/>
    <col min="24" max="25" width="22.85546875" style="4" hidden="1" customWidth="1"/>
    <col min="26" max="27" width="16.5703125" style="4" hidden="1" customWidth="1"/>
    <col min="28" max="28" width="17" style="4" hidden="1" customWidth="1"/>
    <col min="29" max="29" width="23.140625" style="4" hidden="1" customWidth="1"/>
    <col min="30" max="30" width="13.7109375" style="4" hidden="1" customWidth="1"/>
    <col min="31" max="32" width="13.5703125" style="4" hidden="1" customWidth="1"/>
    <col min="33" max="33" width="15.28515625" style="4" hidden="1" customWidth="1"/>
    <col min="34" max="34" width="11.42578125" style="4" hidden="1" customWidth="1"/>
    <col min="35" max="35" width="13.140625" style="4" hidden="1" customWidth="1"/>
    <col min="36" max="37" width="16.85546875" style="4" hidden="1" customWidth="1"/>
    <col min="38" max="38" width="17.85546875" style="4" hidden="1" customWidth="1"/>
    <col min="39" max="39" width="18.42578125" style="4" hidden="1" customWidth="1"/>
    <col min="40" max="40" width="16.5703125" style="4" hidden="1" customWidth="1"/>
    <col min="41" max="41" width="13.140625" style="4" hidden="1" customWidth="1"/>
    <col min="42" max="42" width="13.85546875" style="12" hidden="1" customWidth="1"/>
    <col min="43" max="43" width="13.28515625" style="12" hidden="1" customWidth="1"/>
    <col min="44" max="44" width="11.42578125" style="4" hidden="1" customWidth="1"/>
    <col min="45" max="45" width="12.140625" style="4" hidden="1" customWidth="1"/>
    <col min="46" max="46" width="11.85546875" style="4" hidden="1" customWidth="1"/>
    <col min="47" max="47" width="11.42578125" style="4" hidden="1" customWidth="1"/>
    <col min="48" max="48" width="11" style="4" hidden="1" customWidth="1"/>
    <col min="49" max="50" width="12" style="4" hidden="1" customWidth="1"/>
    <col min="51" max="51" width="9.5703125" style="4" hidden="1" customWidth="1"/>
    <col min="52" max="52" width="12.85546875" style="4" hidden="1" customWidth="1"/>
    <col min="53" max="53" width="16.140625" style="4" hidden="1" customWidth="1"/>
    <col min="54" max="54" width="11.42578125" style="4" hidden="1" customWidth="1"/>
    <col min="55" max="58" width="0" style="4" hidden="1" customWidth="1"/>
    <col min="59" max="16384" width="11.42578125" style="4"/>
  </cols>
  <sheetData>
    <row r="1" spans="1:58" ht="23.25" customHeight="1" x14ac:dyDescent="0.35">
      <c r="A1" s="9" t="s">
        <v>8</v>
      </c>
      <c r="B1" s="10"/>
      <c r="C1" s="10"/>
      <c r="D1" s="10"/>
      <c r="E1" s="10"/>
      <c r="F1" s="10"/>
      <c r="G1" s="10"/>
      <c r="H1" s="10"/>
      <c r="I1" s="10"/>
      <c r="J1" s="10"/>
      <c r="K1" s="10"/>
      <c r="L1" s="10"/>
      <c r="M1" s="10"/>
      <c r="N1" s="10"/>
      <c r="Q1" s="11"/>
      <c r="AP1" s="10" t="s">
        <v>3</v>
      </c>
      <c r="AQ1" s="10" t="s">
        <v>4</v>
      </c>
    </row>
    <row r="2" spans="1:58" ht="23.1" customHeight="1" x14ac:dyDescent="0.35">
      <c r="A2" s="9"/>
      <c r="B2" s="10"/>
      <c r="C2" s="10"/>
      <c r="D2" s="10"/>
      <c r="E2" s="10"/>
      <c r="F2" s="10"/>
      <c r="G2" s="10"/>
      <c r="H2" s="10"/>
      <c r="I2" s="10"/>
      <c r="J2" s="10"/>
      <c r="K2" s="10"/>
      <c r="L2" s="10"/>
      <c r="M2" s="10"/>
      <c r="N2" s="10"/>
      <c r="O2" s="10"/>
      <c r="P2" s="10"/>
      <c r="Q2" s="11"/>
    </row>
    <row r="3" spans="1:58" ht="20.45" customHeight="1" x14ac:dyDescent="0.3">
      <c r="A3" s="141" t="s">
        <v>5</v>
      </c>
      <c r="B3" s="141"/>
      <c r="C3" s="141"/>
      <c r="D3" s="113"/>
      <c r="E3" s="13"/>
      <c r="F3" s="13"/>
      <c r="G3" s="13"/>
      <c r="H3" s="13"/>
      <c r="I3" s="13"/>
      <c r="J3" s="13"/>
      <c r="K3" s="13"/>
      <c r="L3" s="13"/>
      <c r="M3" s="13"/>
      <c r="N3" s="10"/>
      <c r="O3" s="10"/>
      <c r="P3" s="10"/>
      <c r="Q3" s="11"/>
    </row>
    <row r="4" spans="1:58" ht="20.45" customHeight="1" x14ac:dyDescent="0.3">
      <c r="A4" s="141" t="s">
        <v>92</v>
      </c>
      <c r="B4" s="141"/>
      <c r="C4" s="141"/>
      <c r="D4" s="114"/>
      <c r="E4" s="13"/>
      <c r="F4" s="13"/>
      <c r="G4" s="13"/>
      <c r="H4" s="13"/>
      <c r="I4" s="13"/>
      <c r="J4" s="13"/>
      <c r="K4" s="13"/>
      <c r="L4" s="13"/>
      <c r="M4" s="13"/>
      <c r="N4" s="10"/>
      <c r="O4" s="10"/>
      <c r="P4" s="10"/>
      <c r="Q4" s="11"/>
    </row>
    <row r="5" spans="1:58" ht="20.45" customHeight="1" x14ac:dyDescent="0.3">
      <c r="A5" s="141" t="s">
        <v>148</v>
      </c>
      <c r="B5" s="141"/>
      <c r="C5" s="141"/>
      <c r="D5" s="114"/>
      <c r="E5" s="13"/>
      <c r="F5" s="13"/>
      <c r="G5" s="13"/>
      <c r="H5" s="13"/>
      <c r="I5" s="13"/>
      <c r="J5" s="13"/>
      <c r="K5" s="13"/>
      <c r="L5" s="13"/>
      <c r="M5" s="13"/>
      <c r="N5" s="10"/>
      <c r="O5" s="10"/>
      <c r="P5" s="10"/>
      <c r="Q5" s="11"/>
    </row>
    <row r="6" spans="1:58" ht="20.45" customHeight="1" x14ac:dyDescent="0.3">
      <c r="A6" s="146" t="s">
        <v>162</v>
      </c>
      <c r="B6" s="146"/>
      <c r="C6" s="146"/>
      <c r="D6" s="114"/>
      <c r="E6" s="13"/>
      <c r="F6" s="13"/>
      <c r="G6" s="13"/>
      <c r="H6" s="13"/>
      <c r="I6" s="13"/>
      <c r="J6" s="13"/>
      <c r="K6" s="13"/>
      <c r="L6" s="13"/>
      <c r="M6" s="13"/>
      <c r="N6" s="10"/>
      <c r="O6" s="10"/>
      <c r="P6" s="10"/>
      <c r="Q6" s="11"/>
    </row>
    <row r="7" spans="1:58" ht="34.5" customHeight="1" x14ac:dyDescent="0.3">
      <c r="A7" s="146" t="s">
        <v>147</v>
      </c>
      <c r="B7" s="146"/>
      <c r="C7" s="146"/>
      <c r="D7" s="114"/>
      <c r="E7" s="13"/>
      <c r="F7" s="13"/>
      <c r="G7" s="13"/>
      <c r="H7" s="13"/>
      <c r="I7" s="13"/>
      <c r="J7" s="13"/>
      <c r="K7" s="13"/>
      <c r="L7" s="13"/>
      <c r="M7" s="13"/>
      <c r="N7" s="10"/>
      <c r="O7" s="10"/>
      <c r="P7" s="10"/>
      <c r="Q7" s="11"/>
    </row>
    <row r="8" spans="1:58" ht="20.45" customHeight="1" x14ac:dyDescent="0.3">
      <c r="A8" s="146" t="s">
        <v>115</v>
      </c>
      <c r="B8" s="146"/>
      <c r="C8" s="146"/>
      <c r="D8" s="114"/>
      <c r="E8" s="13"/>
      <c r="F8" s="13"/>
      <c r="G8" s="13"/>
      <c r="H8" s="13"/>
      <c r="I8" s="13"/>
      <c r="J8" s="13"/>
      <c r="K8" s="13"/>
      <c r="L8" s="13"/>
      <c r="M8" s="13"/>
      <c r="N8" s="10"/>
      <c r="O8" s="10"/>
      <c r="P8" s="10"/>
      <c r="Q8" s="11"/>
    </row>
    <row r="9" spans="1:58" ht="20.45" customHeight="1" x14ac:dyDescent="0.3">
      <c r="A9" s="146" t="s">
        <v>129</v>
      </c>
      <c r="B9" s="146"/>
      <c r="C9" s="146"/>
      <c r="D9" s="114"/>
      <c r="E9" s="13"/>
      <c r="F9" s="13"/>
      <c r="G9" s="13"/>
      <c r="H9" s="13"/>
      <c r="I9" s="13"/>
      <c r="J9" s="13"/>
      <c r="K9" s="13"/>
      <c r="L9" s="13"/>
      <c r="M9" s="13"/>
      <c r="N9" s="10"/>
      <c r="O9" s="10"/>
      <c r="P9" s="10"/>
      <c r="Q9" s="11"/>
    </row>
    <row r="10" spans="1:58" ht="20.45" customHeight="1" x14ac:dyDescent="0.25">
      <c r="A10" s="14" t="s">
        <v>6</v>
      </c>
      <c r="B10" s="15"/>
      <c r="C10" s="15"/>
      <c r="D10" s="15"/>
      <c r="E10" s="15"/>
      <c r="F10" s="15"/>
      <c r="G10" s="15"/>
      <c r="H10" s="15"/>
      <c r="I10" s="15"/>
      <c r="J10" s="15"/>
      <c r="K10" s="15"/>
      <c r="L10" s="15"/>
      <c r="M10" s="15"/>
      <c r="N10" s="15"/>
      <c r="O10" s="15"/>
      <c r="P10" s="15"/>
      <c r="Q10" s="15"/>
      <c r="AS10" s="17"/>
      <c r="AT10" s="17"/>
      <c r="AU10" s="17"/>
    </row>
    <row r="11" spans="1:58" s="18" customFormat="1" ht="81.599999999999994" customHeight="1" x14ac:dyDescent="0.25">
      <c r="A11" s="142" t="s">
        <v>163</v>
      </c>
      <c r="B11" s="143"/>
      <c r="C11" s="143"/>
      <c r="D11" s="143"/>
      <c r="E11" s="143"/>
      <c r="F11" s="143"/>
      <c r="G11" s="143"/>
      <c r="H11" s="143"/>
      <c r="I11" s="143"/>
      <c r="J11" s="143"/>
      <c r="K11" s="143"/>
      <c r="L11" s="143"/>
      <c r="M11" s="143"/>
      <c r="N11" s="143"/>
      <c r="O11" s="143"/>
      <c r="P11" s="143"/>
      <c r="Q11" s="143"/>
      <c r="S11" s="19"/>
      <c r="T11" s="20"/>
      <c r="U11" s="20"/>
      <c r="V11" s="21"/>
      <c r="W11" s="21"/>
      <c r="X11" s="21"/>
      <c r="Y11" s="21"/>
      <c r="Z11" s="21"/>
      <c r="AA11" s="21"/>
      <c r="AB11" s="21"/>
      <c r="AC11" s="21"/>
      <c r="AD11" s="21"/>
      <c r="AE11" s="21"/>
      <c r="AF11" s="21"/>
      <c r="AG11" s="21"/>
      <c r="AS11" s="22"/>
      <c r="AT11" s="23"/>
      <c r="AU11" s="24"/>
    </row>
    <row r="12" spans="1:58" ht="17.45" customHeight="1" x14ac:dyDescent="0.25">
      <c r="A12" s="18"/>
      <c r="V12" s="17"/>
      <c r="W12" s="17"/>
      <c r="X12" s="17"/>
      <c r="Y12" s="17"/>
      <c r="Z12" s="17"/>
      <c r="AA12" s="17"/>
      <c r="AB12" s="17"/>
      <c r="AC12" s="17"/>
      <c r="AD12" s="17"/>
      <c r="AE12" s="17"/>
      <c r="AF12" s="17"/>
      <c r="AG12" s="17"/>
      <c r="AM12" s="57"/>
      <c r="AP12" s="4"/>
      <c r="AR12" s="5"/>
      <c r="AS12" s="59"/>
      <c r="AT12" s="60"/>
      <c r="AU12" s="60"/>
      <c r="AV12" s="5"/>
      <c r="AW12" s="5"/>
      <c r="AX12" s="5"/>
    </row>
    <row r="13" spans="1:58" ht="17.45" customHeight="1" x14ac:dyDescent="0.25">
      <c r="A13" s="18"/>
      <c r="G13" s="62" t="s">
        <v>75</v>
      </c>
      <c r="H13" s="144" t="s">
        <v>62</v>
      </c>
      <c r="I13" s="145"/>
      <c r="J13" s="62" t="s">
        <v>94</v>
      </c>
      <c r="K13" s="61"/>
      <c r="V13" s="17"/>
      <c r="W13" s="17"/>
      <c r="X13" s="17"/>
      <c r="Y13" s="17"/>
      <c r="Z13" s="17"/>
      <c r="AA13" s="17"/>
      <c r="AB13" s="17"/>
      <c r="AC13" s="17"/>
      <c r="AD13" s="17"/>
      <c r="AE13" s="17"/>
      <c r="AF13" s="17"/>
      <c r="AG13" s="17"/>
      <c r="AM13" s="57"/>
      <c r="AP13" s="4" t="s">
        <v>123</v>
      </c>
      <c r="AR13" s="25"/>
      <c r="AS13" s="26" t="s">
        <v>34</v>
      </c>
      <c r="AT13" s="27"/>
      <c r="AU13" s="27"/>
      <c r="AV13" s="25"/>
      <c r="AW13" s="25"/>
      <c r="AX13" s="25"/>
    </row>
    <row r="14" spans="1:58" ht="60" customHeight="1" x14ac:dyDescent="0.25">
      <c r="A14" s="29" t="s">
        <v>7</v>
      </c>
      <c r="B14" s="30" t="s">
        <v>104</v>
      </c>
      <c r="C14" s="30" t="s">
        <v>25</v>
      </c>
      <c r="D14" s="30" t="s">
        <v>9</v>
      </c>
      <c r="E14" s="31" t="str">
        <f>IF(D3="nein","Bruttopreis pro
Bus bzw. Umrüstung",IF(D3="ja","Nettopreis pro
Bus bzw. Umrüstung","Bitte wählen sie aus, ob sie zum Vorsteuerabzug berechtigt sind!"))</f>
        <v>Bitte wählen sie aus, ob sie zum Vorsteuerabzug berechtigt sind!</v>
      </c>
      <c r="F14" s="31" t="s">
        <v>12</v>
      </c>
      <c r="G14" s="31" t="s">
        <v>73</v>
      </c>
      <c r="H14" s="31" t="s">
        <v>72</v>
      </c>
      <c r="I14" s="31" t="s">
        <v>63</v>
      </c>
      <c r="J14" s="96" t="s">
        <v>96</v>
      </c>
      <c r="K14" s="31" t="s">
        <v>74</v>
      </c>
      <c r="L14" s="31" t="s">
        <v>22</v>
      </c>
      <c r="M14" s="31" t="s">
        <v>37</v>
      </c>
      <c r="N14" s="31" t="str">
        <f>IF(D3="nein","Bruttopreis Referenzfahrzeug",IF(D3="ja","Nettopreis Referenzfahrzeug","Bitte wählen sie aus, ob sie zum Vorsteuerabzug berechtigt sind!"))</f>
        <v>Bitte wählen sie aus, ob sie zum Vorsteuerabzug berechtigt sind!</v>
      </c>
      <c r="O14" s="32" t="str">
        <f>IF(D3="nein","Förderfähige Ausgaben pro Fahrzeug (brutto)",IF(D3="ja","Förderfähige Ausgaben pro Fahrzeug (netto)","Bitte wählen sie aus, ob sie zum Vorsteuerabzug berechtigt sind!"))</f>
        <v>Bitte wählen sie aus, ob sie zum Vorsteuerabzug berechtigt sind!</v>
      </c>
      <c r="P14" s="31" t="s">
        <v>0</v>
      </c>
      <c r="Q14" s="31" t="s">
        <v>1</v>
      </c>
      <c r="S14" s="110" t="s">
        <v>105</v>
      </c>
      <c r="T14" s="111" t="s">
        <v>106</v>
      </c>
      <c r="U14" s="111" t="s">
        <v>107</v>
      </c>
      <c r="V14" s="111" t="s">
        <v>108</v>
      </c>
      <c r="W14" s="111" t="s">
        <v>161</v>
      </c>
      <c r="X14" s="109" t="s">
        <v>126</v>
      </c>
      <c r="Y14" s="109" t="s">
        <v>127</v>
      </c>
      <c r="Z14" s="109" t="s">
        <v>112</v>
      </c>
      <c r="AA14" s="109" t="s">
        <v>109</v>
      </c>
      <c r="AB14" s="112" t="s">
        <v>111</v>
      </c>
      <c r="AC14" s="112" t="s">
        <v>110</v>
      </c>
      <c r="AD14" s="112" t="s">
        <v>115</v>
      </c>
      <c r="AE14" s="109" t="s">
        <v>113</v>
      </c>
      <c r="AF14" s="109" t="s">
        <v>167</v>
      </c>
      <c r="AG14" s="109" t="s">
        <v>114</v>
      </c>
      <c r="AH14" s="95"/>
      <c r="AI14" s="33" t="s">
        <v>13</v>
      </c>
      <c r="AJ14" s="34" t="s">
        <v>18</v>
      </c>
      <c r="AK14" s="34" t="s">
        <v>67</v>
      </c>
      <c r="AL14" s="34" t="s">
        <v>68</v>
      </c>
      <c r="AM14" s="34" t="s">
        <v>17</v>
      </c>
      <c r="AN14" s="34" t="s">
        <v>39</v>
      </c>
      <c r="AO14" s="34" t="s">
        <v>38</v>
      </c>
      <c r="AP14" s="12" t="s">
        <v>24</v>
      </c>
      <c r="AR14" s="25"/>
      <c r="AS14" s="35" t="s">
        <v>29</v>
      </c>
      <c r="AT14" s="27" t="s">
        <v>28</v>
      </c>
      <c r="AU14" s="35" t="s">
        <v>30</v>
      </c>
      <c r="AV14" s="27" t="s">
        <v>31</v>
      </c>
      <c r="AW14" s="35" t="s">
        <v>32</v>
      </c>
      <c r="AX14" s="35" t="s">
        <v>33</v>
      </c>
      <c r="AZ14" s="36" t="s">
        <v>13</v>
      </c>
      <c r="BA14" s="37" t="s">
        <v>36</v>
      </c>
      <c r="BC14" s="4" t="s">
        <v>166</v>
      </c>
    </row>
    <row r="15" spans="1:58" x14ac:dyDescent="0.25">
      <c r="A15" s="38">
        <v>1</v>
      </c>
      <c r="B15" s="1"/>
      <c r="C15" s="1"/>
      <c r="D15" s="1"/>
      <c r="E15" s="2"/>
      <c r="F15" s="126"/>
      <c r="G15" s="58"/>
      <c r="H15" s="8"/>
      <c r="I15" s="58"/>
      <c r="J15" s="8"/>
      <c r="K15" s="58"/>
      <c r="L15" s="2"/>
      <c r="M15" s="7"/>
      <c r="N15" s="54" t="str">
        <f t="shared" ref="N15:N34" si="0">IF(OR($D$3="",$D$4="",$D$6="",$D$7="",B15="",D15=""),"",IF(D15=$AP$19,0,IF($D$3=$AP$1,IF(B15=$AP$25,$AS$15,IF(B15=$AP$26,$AS$16,IF(B15=$AP$27,$AS$17,$AS$18))),IF(B15=$AP$25,$AS$23,IF(B15=$AP$26,$AS$24,IF(B15=$AP$27,$AS$25,$AS$26))))))</f>
        <v/>
      </c>
      <c r="O15" s="97" t="str">
        <f t="shared" ref="O15:O34" si="1">IF(OR(N15="",C15="",E15=""),"",IF($D$3=$AP$1,IF(D15=$AP$19,IF(OR(C15=$AP$14,AND(C15=$AP$16,J15=$AP$1)),IF(B15=$AP$25,IF(E15&lt;$AW$15,E15,$AW$15),IF(B15=$AP$26,IF(E15&lt;$AW$16,E15,$AW$16),IF(B15=$AP$27,IF(E15&lt;$AW$17,E15,$AW$17),IF(E15&lt;$AW$18,E15,$AW$18)))),IF(C15=$AP$16,0,IF(B15=$AP$25,IF(E15&lt;$AX$15,E15,$AX$15),IF(B15=$AP$26,IF(E15&lt;$AX$16,E15,$AX$16),IF(B15=$AP$27,IF(E15&lt;$AX$17,E15,$AX$17),IF(E15&lt;$AX$18,E15,$AX$18)))))),IF(C15=$AP$14,IF(B15=$AP$25,IF(E15&lt;$AT$15,E15-$AS$15,$AT$15-$AS$15),IF(B15=$AP$26,IF(E15&lt;$AT$16,E15-$AS$16,$AT$16-$AS$16),IF(B15=$AP$27,IF(E15&lt;$AT$17,E15-$AS$17,$AT$17-$AS$17),IF(E15&lt;$AT$18,E15-$AS$18,$AT$18-$AS$18)))),IF(C15=$AP$16,IF(B15=$AP$25,IF(E15&lt;$AV$15,E15-$AS$15,$AV$15-$AS$15),IF(B15=$AP$26,IF(E15&lt;$AV$16,E15-$AS$16,$AV$16-$AS$16),IF(B15=$AP$27,IF(E15&lt;$AV$17,E15-$AS$17,$AV$17-$AS$17),IF(E15&lt;$AV$18,E15-$AS$18,$AV$18-$AS$18)))),IF(B15=$AP$25,IF(E15&lt;$AU$15,E15-$AS$15,$AU$15-$AS$15),IF(B15=$AP$26,IF(E15&lt;$AU$16,E15-$AS$16,$AU$16-$AS$16),IF(B15=$AP$27,IF(E15&lt;$AU$17,E15-$AS$17,$AU$17-$AS$17),IF(E15&lt;$AU$18,E15-$AS$18,$AU$18-$AS$18))))))),IF(D15=$AP$19,IF(OR(C15=$AP$14,AND(C15=$AP$16,J15=$AP$1)),IF(B15=$AP$25,IF(E15&lt;$AW$23,E15,$AW$23),IF(B15=$AP$26,IF(E15&lt;$AW$24,E15,$AW$24),IF(B15=$AP$27,IF(E15&lt;$AW$25,E15,$AW$25),IF(E15&lt;$AW$26,E15,$AW$26)))),IF(C15=$AP$16,0,IF(B15=$AP$25,IF(E15&lt;$AX$23,E15,$AX$23),IF(B15=$AP$26,IF(E15&lt;$AX$24,E15,$AX$24),IF(B15=$AP$27,IF(E15&lt;$AX$25,E15,$AX$25),IF(E15&lt;$AX$26,E15,$AX$26)))))),IF(C15=$AP$14,IF(B15=$AP$25,IF(E15&lt;$AT$23,E15-$AS$23,$AT$23-$AS$23),IF(B15=$AP$26,IF(E15&lt;$AT$24,E15-$AS$24,$AT$24-$AS$24),IF(B15=$AP$27,IF(E15&lt;$AT$25,E15-$AS$25,$AT$25-$AS$25),IF(E15&lt;$AT$26,E15-$AS$26,$AT$26-$AS$26)))),IF(C15=$AP$16,IF(B15=$AP$25,IF(E15&lt;$AV$23,E15-$AS$23,$AV$23-$AS$23),IF(B15=$AP$26,IF(E15&lt;$AV$24,E15-$AS$24,$AV$24-$AS$24),IF(B15=$AP$27,IF(E15&lt;$AV$25,E15-$AS$25,$AV$25-$AS$25),IF(E15&lt;$AV$26,E15-$AS$26,$AV$26-$AS$26)))),IF(B15=$AP$25,IF(E15&lt;$AU$23,E15-$AS$23,$AU$23-$AS$23),IF(B15=$AP$26,IF(E15&lt;$AU$24,E15-$AS$24,$AU$24-$AS$24),IF(B15=$AP$27,IF(E15&lt;$AU$25,E15-$AS$25,$AU$25-$AS$25),IF(E15&lt;$AU$26,E15-$AS$26,$AU$26-$AS$26)))))))))</f>
        <v/>
      </c>
      <c r="P15" s="3"/>
      <c r="Q15" s="39" t="str">
        <f>IF(O15="","",IF(O15&lt;0,0,O15*P15))</f>
        <v/>
      </c>
      <c r="S15" s="41" t="str">
        <f>IF(AND(T24,NOT(T25),NOT(T26)),AP14,IF(AND(NOT(T24),T25,NOT(T26)),AP15,IF(AND(NOT(T24),NOT(T25),T26),AP16,IF(AND(T24,T25,NOT(T26)),AP17,AP13))))</f>
        <v>Fehler</v>
      </c>
      <c r="T15" s="120">
        <f>D9</f>
        <v>0</v>
      </c>
      <c r="U15" s="33" t="s">
        <v>165</v>
      </c>
      <c r="V15" s="121" t="s">
        <v>125</v>
      </c>
      <c r="W15" s="138">
        <f>F15*P15*AI15*AM15+F16*P16*AI16*AM16+F17*P17*AI17*AM17+F18*P18*AI18*AM18+F19*P19*AI19*AM19+F20*P20*AI20*AM20+F21*P21*AI21*AM21+F22*P22*AI22*AM22+F23*P23*AI23*AM23+F24*P24*AI24*AM24+F25*P25*AI25*AM25+F26*P26*AI26*AM26+F27*P27*AI27*AM27+F28*P28*AI28*AM28+F29*P29*AI29*AM29+F30*P30*AI30*AM30+F31*P31*AI31*AM31+F32*P32*AI32*AM32+F33*P33*AI33*AM33+F34*P34*AI34*AM34</f>
        <v>0</v>
      </c>
      <c r="X15" s="123">
        <f>Q35</f>
        <v>0</v>
      </c>
      <c r="Y15" s="123" t="str">
        <f>Infrastruktur!F17</f>
        <v/>
      </c>
      <c r="Z15" s="124">
        <f>D4</f>
        <v>0</v>
      </c>
      <c r="AA15" s="124">
        <f>D5</f>
        <v>0</v>
      </c>
      <c r="AB15" s="124">
        <f>D6</f>
        <v>0</v>
      </c>
      <c r="AC15" s="124">
        <f>D7</f>
        <v>0</v>
      </c>
      <c r="AD15" s="124">
        <f>D8</f>
        <v>0</v>
      </c>
      <c r="AE15" s="125">
        <f>SUM(P15:P34)</f>
        <v>0</v>
      </c>
      <c r="AF15" s="125">
        <f>SUM(BC15:BC34)</f>
        <v>0</v>
      </c>
      <c r="AG15" s="127">
        <f>AN35</f>
        <v>0</v>
      </c>
      <c r="AH15" s="5"/>
      <c r="AI15" s="40">
        <f t="shared" ref="AI15:AI34" si="2">IF(B15=$AP$25,$AZ$15,IF(B15=$AP$26,$AZ$16,IF(B15=$AP$27,$AZ$17,IF(B15=$AP$28,$AZ$18,0))))</f>
        <v>0</v>
      </c>
      <c r="AJ15" s="33" t="str">
        <f t="shared" ref="AJ15:AJ34" si="3">IF(B15=$AP$25,$BA$15,IF(B15=$AP$26,$BA$16,IF(B15=$AP$27,$BA$17,IF(B15=$AP$28,$BA$18,""))))</f>
        <v/>
      </c>
      <c r="AK15" s="33">
        <f t="shared" ref="AK15:AK34" si="4">IF(C15=$AP$15,IF(I15=$AP$1,IF(B15=$AP$25,$AT$30,IF(B15=$AP$26,$AT$31,IF(B15=$AP$27,$AT$32,$AT$33))),IF(B15=$AP$25,$AS$30,IF(B15=$AP$26,$AS$31,IF(B15=$AP$27,$AS$32,$AS$33)))),0)</f>
        <v>0</v>
      </c>
      <c r="AL15" s="33">
        <f t="shared" ref="AL15:AL34" si="5">AK15*10.7*(100-H15)/100</f>
        <v>0</v>
      </c>
      <c r="AM15" s="41">
        <f>IF(AJ15="",0,IF((AJ15-AL15)&gt;0,AJ15-AL15,0))</f>
        <v>0</v>
      </c>
      <c r="AN15" s="40">
        <f t="shared" ref="AN15:AN34" si="6">AM15*P15*F15</f>
        <v>0</v>
      </c>
      <c r="AO15" s="33">
        <f t="shared" ref="AO15:AO34" si="7">IF(C15="",0,IF(C15=$AP$16,Q15*0.4,Q15*0.8))</f>
        <v>0</v>
      </c>
      <c r="AP15" s="12" t="s">
        <v>23</v>
      </c>
      <c r="AR15" s="25" t="s">
        <v>14</v>
      </c>
      <c r="AS15" s="42">
        <v>120000</v>
      </c>
      <c r="AT15" s="42">
        <v>270000</v>
      </c>
      <c r="AU15" s="42">
        <v>340000</v>
      </c>
      <c r="AV15" s="43">
        <v>160000</v>
      </c>
      <c r="AW15" s="43">
        <v>100000</v>
      </c>
      <c r="AX15" s="43">
        <v>170000</v>
      </c>
      <c r="AY15" s="5" t="s">
        <v>14</v>
      </c>
      <c r="AZ15" s="44">
        <v>30</v>
      </c>
      <c r="BA15" s="45">
        <v>0.4</v>
      </c>
      <c r="BC15" s="4">
        <f>IF(M15=$AP$1,P15,0)</f>
        <v>0</v>
      </c>
      <c r="BF15" s="139"/>
    </row>
    <row r="16" spans="1:58" x14ac:dyDescent="0.25">
      <c r="A16" s="38">
        <v>2</v>
      </c>
      <c r="B16" s="1"/>
      <c r="C16" s="1"/>
      <c r="D16" s="1"/>
      <c r="E16" s="2"/>
      <c r="F16" s="126"/>
      <c r="G16" s="58"/>
      <c r="H16" s="8"/>
      <c r="I16" s="58"/>
      <c r="J16" s="8"/>
      <c r="K16" s="58"/>
      <c r="L16" s="2"/>
      <c r="M16" s="7"/>
      <c r="N16" s="54" t="str">
        <f t="shared" si="0"/>
        <v/>
      </c>
      <c r="O16" s="97" t="str">
        <f t="shared" si="1"/>
        <v/>
      </c>
      <c r="P16" s="3"/>
      <c r="Q16" s="39" t="str">
        <f t="shared" ref="Q16:Q34" si="8">IF(O16="","",IF(O16&lt;0,0,O16*P16))</f>
        <v/>
      </c>
      <c r="V16" s="17"/>
      <c r="W16" s="17"/>
      <c r="X16" s="17"/>
      <c r="Y16" s="17"/>
      <c r="Z16" s="17"/>
      <c r="AA16" s="17"/>
      <c r="AB16" s="17"/>
      <c r="AC16" s="17"/>
      <c r="AD16" s="17"/>
      <c r="AE16" s="17"/>
      <c r="AF16" s="17"/>
      <c r="AG16" s="17"/>
      <c r="AI16" s="40">
        <f t="shared" si="2"/>
        <v>0</v>
      </c>
      <c r="AJ16" s="33" t="str">
        <f t="shared" si="3"/>
        <v/>
      </c>
      <c r="AK16" s="33">
        <f t="shared" si="4"/>
        <v>0</v>
      </c>
      <c r="AL16" s="33">
        <f t="shared" si="5"/>
        <v>0</v>
      </c>
      <c r="AM16" s="41">
        <f t="shared" ref="AM16:AM34" si="9">IF(AJ16="",0,IF((AJ16-AL16)&gt;0,AJ16-AL16,0))</f>
        <v>0</v>
      </c>
      <c r="AN16" s="40">
        <f t="shared" si="6"/>
        <v>0</v>
      </c>
      <c r="AO16" s="33">
        <f t="shared" si="7"/>
        <v>0</v>
      </c>
      <c r="AP16" s="12" t="s">
        <v>95</v>
      </c>
      <c r="AR16" s="25" t="s">
        <v>26</v>
      </c>
      <c r="AS16" s="42">
        <v>220000</v>
      </c>
      <c r="AT16" s="42">
        <v>450000</v>
      </c>
      <c r="AU16" s="42">
        <v>550000</v>
      </c>
      <c r="AV16" s="43">
        <v>240000</v>
      </c>
      <c r="AW16" s="43">
        <v>230000</v>
      </c>
      <c r="AX16" s="43">
        <v>220000</v>
      </c>
      <c r="AY16" s="5" t="s">
        <v>26</v>
      </c>
      <c r="AZ16" s="44">
        <v>60</v>
      </c>
      <c r="BA16" s="45">
        <v>0.64100000000000001</v>
      </c>
      <c r="BC16" s="4">
        <f t="shared" ref="BC16:BC34" si="10">IF(M16=$AP$1,P16,0)</f>
        <v>0</v>
      </c>
      <c r="BF16" s="139"/>
    </row>
    <row r="17" spans="1:58" x14ac:dyDescent="0.25">
      <c r="A17" s="38">
        <v>3</v>
      </c>
      <c r="B17" s="1"/>
      <c r="C17" s="1"/>
      <c r="D17" s="1"/>
      <c r="E17" s="2"/>
      <c r="F17" s="126"/>
      <c r="G17" s="58"/>
      <c r="H17" s="8"/>
      <c r="I17" s="58"/>
      <c r="J17" s="8"/>
      <c r="K17" s="58"/>
      <c r="L17" s="2"/>
      <c r="M17" s="7"/>
      <c r="N17" s="54" t="str">
        <f t="shared" si="0"/>
        <v/>
      </c>
      <c r="O17" s="97" t="str">
        <f t="shared" si="1"/>
        <v/>
      </c>
      <c r="P17" s="3"/>
      <c r="Q17" s="39" t="str">
        <f t="shared" si="8"/>
        <v/>
      </c>
      <c r="T17" s="17"/>
      <c r="U17" s="17"/>
      <c r="V17" s="17"/>
      <c r="W17" s="17"/>
      <c r="X17" s="17"/>
      <c r="Y17" s="17"/>
      <c r="Z17" s="17"/>
      <c r="AA17" s="17"/>
      <c r="AB17" s="17"/>
      <c r="AC17" s="17"/>
      <c r="AD17" s="17"/>
      <c r="AE17" s="17"/>
      <c r="AF17" s="17"/>
      <c r="AG17" s="17"/>
      <c r="AI17" s="40">
        <f t="shared" si="2"/>
        <v>0</v>
      </c>
      <c r="AJ17" s="33" t="str">
        <f t="shared" si="3"/>
        <v/>
      </c>
      <c r="AK17" s="33">
        <f t="shared" si="4"/>
        <v>0</v>
      </c>
      <c r="AL17" s="33">
        <f t="shared" si="5"/>
        <v>0</v>
      </c>
      <c r="AM17" s="41">
        <f>IF(AJ17="",0,IF((AJ17-AL17)&gt;0,AJ17-AL17,0))</f>
        <v>0</v>
      </c>
      <c r="AN17" s="40">
        <f t="shared" si="6"/>
        <v>0</v>
      </c>
      <c r="AO17" s="33">
        <f t="shared" si="7"/>
        <v>0</v>
      </c>
      <c r="AP17" s="46" t="s">
        <v>122</v>
      </c>
      <c r="AR17" s="25" t="s">
        <v>93</v>
      </c>
      <c r="AS17" s="43">
        <v>230000</v>
      </c>
      <c r="AT17" s="43">
        <v>570000</v>
      </c>
      <c r="AU17" s="43">
        <v>590000</v>
      </c>
      <c r="AV17" s="43">
        <v>250000</v>
      </c>
      <c r="AW17" s="43">
        <v>340000</v>
      </c>
      <c r="AX17" s="43">
        <v>360000</v>
      </c>
      <c r="AY17" s="5" t="s">
        <v>93</v>
      </c>
      <c r="AZ17" s="44">
        <v>80</v>
      </c>
      <c r="BA17" s="45">
        <v>0.93600000000000005</v>
      </c>
      <c r="BC17" s="4">
        <f t="shared" si="10"/>
        <v>0</v>
      </c>
      <c r="BF17" s="139"/>
    </row>
    <row r="18" spans="1:58" x14ac:dyDescent="0.25">
      <c r="A18" s="38">
        <v>4</v>
      </c>
      <c r="B18" s="1"/>
      <c r="C18" s="1"/>
      <c r="D18" s="1"/>
      <c r="E18" s="2"/>
      <c r="F18" s="126"/>
      <c r="G18" s="58"/>
      <c r="H18" s="8"/>
      <c r="I18" s="58"/>
      <c r="J18" s="8"/>
      <c r="K18" s="58"/>
      <c r="L18" s="2"/>
      <c r="M18" s="7"/>
      <c r="N18" s="54" t="str">
        <f t="shared" si="0"/>
        <v/>
      </c>
      <c r="O18" s="97" t="str">
        <f t="shared" si="1"/>
        <v/>
      </c>
      <c r="P18" s="3"/>
      <c r="Q18" s="39" t="str">
        <f t="shared" si="8"/>
        <v/>
      </c>
      <c r="S18" s="17"/>
      <c r="T18" s="17"/>
      <c r="U18" s="17"/>
      <c r="V18" s="17"/>
      <c r="W18" s="17"/>
      <c r="X18" s="17"/>
      <c r="Y18" s="17"/>
      <c r="Z18" s="17"/>
      <c r="AA18" s="17"/>
      <c r="AB18" s="17"/>
      <c r="AC18" s="17"/>
      <c r="AD18" s="17"/>
      <c r="AE18" s="17"/>
      <c r="AF18" s="17"/>
      <c r="AG18" s="17"/>
      <c r="AI18" s="40">
        <f t="shared" si="2"/>
        <v>0</v>
      </c>
      <c r="AJ18" s="33" t="str">
        <f t="shared" si="3"/>
        <v/>
      </c>
      <c r="AK18" s="33">
        <f t="shared" si="4"/>
        <v>0</v>
      </c>
      <c r="AL18" s="33">
        <f t="shared" si="5"/>
        <v>0</v>
      </c>
      <c r="AM18" s="41">
        <f t="shared" si="9"/>
        <v>0</v>
      </c>
      <c r="AN18" s="40">
        <f t="shared" si="6"/>
        <v>0</v>
      </c>
      <c r="AO18" s="33">
        <f t="shared" si="7"/>
        <v>0</v>
      </c>
      <c r="AP18" s="12" t="s">
        <v>15</v>
      </c>
      <c r="AR18" s="25" t="s">
        <v>27</v>
      </c>
      <c r="AS18" s="43">
        <v>320000</v>
      </c>
      <c r="AT18" s="43">
        <v>730000</v>
      </c>
      <c r="AU18" s="43">
        <v>800000</v>
      </c>
      <c r="AV18" s="43">
        <v>360000</v>
      </c>
      <c r="AW18" s="43">
        <v>410000</v>
      </c>
      <c r="AX18" s="43">
        <v>480000</v>
      </c>
      <c r="AY18" s="5" t="s">
        <v>27</v>
      </c>
      <c r="AZ18" s="44">
        <v>120</v>
      </c>
      <c r="BA18" s="45">
        <v>1.26</v>
      </c>
      <c r="BC18" s="4">
        <f t="shared" si="10"/>
        <v>0</v>
      </c>
      <c r="BF18" s="139"/>
    </row>
    <row r="19" spans="1:58" x14ac:dyDescent="0.25">
      <c r="A19" s="38">
        <v>5</v>
      </c>
      <c r="B19" s="1"/>
      <c r="C19" s="1"/>
      <c r="D19" s="1"/>
      <c r="E19" s="2"/>
      <c r="F19" s="126"/>
      <c r="G19" s="58"/>
      <c r="H19" s="8"/>
      <c r="I19" s="58"/>
      <c r="J19" s="8"/>
      <c r="K19" s="58"/>
      <c r="L19" s="2"/>
      <c r="M19" s="7"/>
      <c r="N19" s="54" t="str">
        <f t="shared" si="0"/>
        <v/>
      </c>
      <c r="O19" s="97" t="str">
        <f t="shared" si="1"/>
        <v/>
      </c>
      <c r="P19" s="3"/>
      <c r="Q19" s="39" t="str">
        <f t="shared" si="8"/>
        <v/>
      </c>
      <c r="S19" s="17"/>
      <c r="T19" s="17"/>
      <c r="U19" s="17"/>
      <c r="V19" s="17"/>
      <c r="W19" s="17"/>
      <c r="X19" s="17"/>
      <c r="Y19" s="17"/>
      <c r="Z19" s="17"/>
      <c r="AA19" s="17"/>
      <c r="AB19" s="17"/>
      <c r="AC19" s="17"/>
      <c r="AD19" s="17"/>
      <c r="AE19" s="17"/>
      <c r="AF19" s="17"/>
      <c r="AG19" s="17"/>
      <c r="AI19" s="40">
        <f t="shared" si="2"/>
        <v>0</v>
      </c>
      <c r="AJ19" s="33" t="str">
        <f t="shared" si="3"/>
        <v/>
      </c>
      <c r="AK19" s="33">
        <f t="shared" si="4"/>
        <v>0</v>
      </c>
      <c r="AL19" s="33">
        <f t="shared" si="5"/>
        <v>0</v>
      </c>
      <c r="AM19" s="41">
        <f t="shared" si="9"/>
        <v>0</v>
      </c>
      <c r="AN19" s="40">
        <f t="shared" si="6"/>
        <v>0</v>
      </c>
      <c r="AO19" s="33">
        <f t="shared" si="7"/>
        <v>0</v>
      </c>
      <c r="AP19" s="12" t="s">
        <v>16</v>
      </c>
      <c r="BC19" s="4">
        <f t="shared" si="10"/>
        <v>0</v>
      </c>
      <c r="BF19" s="139"/>
    </row>
    <row r="20" spans="1:58" x14ac:dyDescent="0.25">
      <c r="A20" s="38">
        <v>6</v>
      </c>
      <c r="B20" s="1"/>
      <c r="C20" s="1"/>
      <c r="D20" s="1"/>
      <c r="E20" s="2"/>
      <c r="F20" s="126"/>
      <c r="G20" s="58"/>
      <c r="H20" s="8"/>
      <c r="I20" s="103"/>
      <c r="J20" s="104"/>
      <c r="K20" s="58"/>
      <c r="L20" s="2"/>
      <c r="M20" s="7"/>
      <c r="N20" s="54" t="str">
        <f t="shared" si="0"/>
        <v/>
      </c>
      <c r="O20" s="97" t="str">
        <f t="shared" si="1"/>
        <v/>
      </c>
      <c r="P20" s="3"/>
      <c r="Q20" s="39" t="str">
        <f t="shared" si="8"/>
        <v/>
      </c>
      <c r="S20" s="108"/>
      <c r="T20" s="122"/>
      <c r="U20" s="108"/>
      <c r="V20" s="140" t="s">
        <v>132</v>
      </c>
      <c r="W20" s="140"/>
      <c r="X20" s="17"/>
      <c r="Y20" s="17"/>
      <c r="Z20" s="17"/>
      <c r="AA20" s="17"/>
      <c r="AB20" s="17"/>
      <c r="AC20" s="17"/>
      <c r="AD20" s="17"/>
      <c r="AE20" s="17"/>
      <c r="AF20" s="17"/>
      <c r="AG20" s="17"/>
      <c r="AI20" s="40">
        <f t="shared" si="2"/>
        <v>0</v>
      </c>
      <c r="AJ20" s="33" t="str">
        <f t="shared" si="3"/>
        <v/>
      </c>
      <c r="AK20" s="33">
        <f t="shared" si="4"/>
        <v>0</v>
      </c>
      <c r="AL20" s="33">
        <f t="shared" si="5"/>
        <v>0</v>
      </c>
      <c r="AM20" s="41">
        <f t="shared" si="9"/>
        <v>0</v>
      </c>
      <c r="AN20" s="40">
        <f t="shared" si="6"/>
        <v>0</v>
      </c>
      <c r="AO20" s="33">
        <f t="shared" si="7"/>
        <v>0</v>
      </c>
      <c r="BC20" s="4">
        <f t="shared" si="10"/>
        <v>0</v>
      </c>
      <c r="BF20" s="139"/>
    </row>
    <row r="21" spans="1:58" x14ac:dyDescent="0.25">
      <c r="A21" s="38">
        <v>7</v>
      </c>
      <c r="B21" s="1"/>
      <c r="C21" s="1"/>
      <c r="D21" s="1"/>
      <c r="E21" s="2"/>
      <c r="F21" s="126"/>
      <c r="G21" s="58"/>
      <c r="H21" s="8"/>
      <c r="I21" s="58"/>
      <c r="J21" s="8"/>
      <c r="K21" s="58"/>
      <c r="L21" s="2"/>
      <c r="M21" s="7"/>
      <c r="N21" s="54" t="str">
        <f t="shared" si="0"/>
        <v/>
      </c>
      <c r="O21" s="97" t="str">
        <f t="shared" si="1"/>
        <v/>
      </c>
      <c r="P21" s="3"/>
      <c r="Q21" s="39" t="str">
        <f t="shared" si="8"/>
        <v/>
      </c>
      <c r="V21" s="17"/>
      <c r="W21" s="17"/>
      <c r="X21" s="17"/>
      <c r="Y21" s="17"/>
      <c r="Z21" s="17"/>
      <c r="AA21" s="17"/>
      <c r="AB21" s="17"/>
      <c r="AC21" s="17"/>
      <c r="AD21" s="17"/>
      <c r="AE21" s="17"/>
      <c r="AF21" s="17"/>
      <c r="AG21" s="17"/>
      <c r="AI21" s="40">
        <f t="shared" si="2"/>
        <v>0</v>
      </c>
      <c r="AJ21" s="33" t="str">
        <f t="shared" si="3"/>
        <v/>
      </c>
      <c r="AK21" s="33">
        <f t="shared" si="4"/>
        <v>0</v>
      </c>
      <c r="AL21" s="33">
        <f t="shared" si="5"/>
        <v>0</v>
      </c>
      <c r="AM21" s="41">
        <f t="shared" si="9"/>
        <v>0</v>
      </c>
      <c r="AN21" s="40">
        <f t="shared" si="6"/>
        <v>0</v>
      </c>
      <c r="AO21" s="33">
        <f t="shared" si="7"/>
        <v>0</v>
      </c>
      <c r="AP21" s="12" t="s">
        <v>19</v>
      </c>
      <c r="AR21" s="47"/>
      <c r="AS21" s="48" t="s">
        <v>35</v>
      </c>
      <c r="AT21" s="47"/>
      <c r="AU21" s="47"/>
      <c r="AV21" s="47"/>
      <c r="AW21" s="47"/>
      <c r="AX21" s="47"/>
      <c r="BC21" s="4">
        <f t="shared" si="10"/>
        <v>0</v>
      </c>
      <c r="BF21" s="139"/>
    </row>
    <row r="22" spans="1:58" ht="15" customHeight="1" x14ac:dyDescent="0.25">
      <c r="A22" s="38">
        <v>8</v>
      </c>
      <c r="B22" s="1"/>
      <c r="C22" s="1"/>
      <c r="D22" s="1"/>
      <c r="E22" s="2"/>
      <c r="F22" s="126"/>
      <c r="G22" s="58"/>
      <c r="H22" s="8"/>
      <c r="I22" s="58"/>
      <c r="J22" s="8"/>
      <c r="K22" s="58"/>
      <c r="L22" s="2"/>
      <c r="M22" s="7"/>
      <c r="N22" s="54" t="str">
        <f t="shared" si="0"/>
        <v/>
      </c>
      <c r="O22" s="97" t="str">
        <f t="shared" si="1"/>
        <v/>
      </c>
      <c r="P22" s="3"/>
      <c r="Q22" s="39" t="str">
        <f t="shared" si="8"/>
        <v/>
      </c>
      <c r="S22" s="4" t="s">
        <v>105</v>
      </c>
      <c r="V22" s="4" t="s">
        <v>107</v>
      </c>
      <c r="AI22" s="40">
        <f t="shared" si="2"/>
        <v>0</v>
      </c>
      <c r="AJ22" s="33" t="str">
        <f t="shared" si="3"/>
        <v/>
      </c>
      <c r="AK22" s="33">
        <f t="shared" si="4"/>
        <v>0</v>
      </c>
      <c r="AL22" s="33">
        <f t="shared" si="5"/>
        <v>0</v>
      </c>
      <c r="AM22" s="41">
        <f t="shared" si="9"/>
        <v>0</v>
      </c>
      <c r="AN22" s="40">
        <f t="shared" si="6"/>
        <v>0</v>
      </c>
      <c r="AO22" s="33">
        <f t="shared" si="7"/>
        <v>0</v>
      </c>
      <c r="AP22" s="12" t="s">
        <v>20</v>
      </c>
      <c r="AR22" s="47"/>
      <c r="AS22" s="49" t="s">
        <v>29</v>
      </c>
      <c r="AT22" s="50" t="s">
        <v>28</v>
      </c>
      <c r="AU22" s="49" t="s">
        <v>30</v>
      </c>
      <c r="AV22" s="50" t="s">
        <v>31</v>
      </c>
      <c r="AW22" s="49" t="s">
        <v>32</v>
      </c>
      <c r="AX22" s="49" t="s">
        <v>33</v>
      </c>
      <c r="BC22" s="4">
        <f t="shared" si="10"/>
        <v>0</v>
      </c>
      <c r="BF22" s="139"/>
    </row>
    <row r="23" spans="1:58" x14ac:dyDescent="0.25">
      <c r="A23" s="38">
        <v>9</v>
      </c>
      <c r="B23" s="1"/>
      <c r="C23" s="1"/>
      <c r="D23" s="1"/>
      <c r="E23" s="2"/>
      <c r="F23" s="126"/>
      <c r="G23" s="58"/>
      <c r="H23" s="8"/>
      <c r="I23" s="58"/>
      <c r="J23" s="8"/>
      <c r="K23" s="58"/>
      <c r="L23" s="2"/>
      <c r="M23" s="7"/>
      <c r="N23" s="54" t="str">
        <f t="shared" si="0"/>
        <v/>
      </c>
      <c r="O23" s="97" t="str">
        <f t="shared" si="1"/>
        <v/>
      </c>
      <c r="P23" s="3"/>
      <c r="Q23" s="39" t="str">
        <f t="shared" si="8"/>
        <v/>
      </c>
      <c r="S23" s="115" t="s">
        <v>124</v>
      </c>
      <c r="T23" s="116"/>
      <c r="V23" s="115" t="s">
        <v>130</v>
      </c>
      <c r="W23" s="136" t="s">
        <v>164</v>
      </c>
      <c r="X23" s="116"/>
      <c r="AI23" s="40">
        <f t="shared" si="2"/>
        <v>0</v>
      </c>
      <c r="AJ23" s="33" t="str">
        <f t="shared" si="3"/>
        <v/>
      </c>
      <c r="AK23" s="33">
        <f t="shared" si="4"/>
        <v>0</v>
      </c>
      <c r="AL23" s="33">
        <f t="shared" si="5"/>
        <v>0</v>
      </c>
      <c r="AM23" s="41">
        <f t="shared" si="9"/>
        <v>0</v>
      </c>
      <c r="AN23" s="40">
        <f t="shared" si="6"/>
        <v>0</v>
      </c>
      <c r="AO23" s="33">
        <f t="shared" si="7"/>
        <v>0</v>
      </c>
      <c r="AP23" s="12" t="s">
        <v>21</v>
      </c>
      <c r="AR23" s="47" t="s">
        <v>14</v>
      </c>
      <c r="AS23" s="51">
        <f>AS15*1.19</f>
        <v>142800</v>
      </c>
      <c r="AT23" s="51">
        <f t="shared" ref="AT23:AX23" si="11">AT15*1.19</f>
        <v>321300</v>
      </c>
      <c r="AU23" s="51">
        <f t="shared" si="11"/>
        <v>404600</v>
      </c>
      <c r="AV23" s="51">
        <f t="shared" si="11"/>
        <v>190400</v>
      </c>
      <c r="AW23" s="51">
        <f t="shared" si="11"/>
        <v>119000</v>
      </c>
      <c r="AX23" s="51">
        <f t="shared" si="11"/>
        <v>202300</v>
      </c>
      <c r="BC23" s="4">
        <f t="shared" si="10"/>
        <v>0</v>
      </c>
      <c r="BF23" s="139"/>
    </row>
    <row r="24" spans="1:58" x14ac:dyDescent="0.25">
      <c r="A24" s="38">
        <v>10</v>
      </c>
      <c r="B24" s="1"/>
      <c r="C24" s="1"/>
      <c r="D24" s="1"/>
      <c r="E24" s="2"/>
      <c r="F24" s="126"/>
      <c r="G24" s="58"/>
      <c r="H24" s="8"/>
      <c r="I24" s="58"/>
      <c r="J24" s="8"/>
      <c r="K24" s="58"/>
      <c r="L24" s="2"/>
      <c r="M24" s="7"/>
      <c r="N24" s="54" t="str">
        <f t="shared" si="0"/>
        <v/>
      </c>
      <c r="O24" s="97" t="str">
        <f t="shared" si="1"/>
        <v/>
      </c>
      <c r="P24" s="3"/>
      <c r="Q24" s="39" t="str">
        <f t="shared" si="8"/>
        <v/>
      </c>
      <c r="S24" s="117" t="s">
        <v>28</v>
      </c>
      <c r="T24" s="118" t="b">
        <f>COUNTIF(C15:C34,"*"&amp;AP14&amp;"*")&gt;0</f>
        <v>0</v>
      </c>
      <c r="V24" s="28" t="s">
        <v>131</v>
      </c>
      <c r="W24" s="137" t="s">
        <v>164</v>
      </c>
      <c r="X24" s="119"/>
      <c r="AI24" s="40">
        <f t="shared" si="2"/>
        <v>0</v>
      </c>
      <c r="AJ24" s="33" t="str">
        <f t="shared" si="3"/>
        <v/>
      </c>
      <c r="AK24" s="33">
        <f t="shared" si="4"/>
        <v>0</v>
      </c>
      <c r="AL24" s="33">
        <f t="shared" si="5"/>
        <v>0</v>
      </c>
      <c r="AM24" s="41">
        <f t="shared" si="9"/>
        <v>0</v>
      </c>
      <c r="AN24" s="40">
        <f t="shared" si="6"/>
        <v>0</v>
      </c>
      <c r="AO24" s="33">
        <f t="shared" si="7"/>
        <v>0</v>
      </c>
      <c r="AR24" s="47" t="s">
        <v>26</v>
      </c>
      <c r="AS24" s="51">
        <f t="shared" ref="AS24:AW24" si="12">AS16*1.19</f>
        <v>261800</v>
      </c>
      <c r="AT24" s="51">
        <f t="shared" si="12"/>
        <v>535500</v>
      </c>
      <c r="AU24" s="51">
        <f t="shared" si="12"/>
        <v>654500</v>
      </c>
      <c r="AV24" s="51">
        <f t="shared" si="12"/>
        <v>285600</v>
      </c>
      <c r="AW24" s="51">
        <f t="shared" si="12"/>
        <v>273700</v>
      </c>
      <c r="AX24" s="51">
        <f>AX16*1.19</f>
        <v>261800</v>
      </c>
      <c r="BC24" s="4">
        <f t="shared" si="10"/>
        <v>0</v>
      </c>
      <c r="BF24" s="139"/>
    </row>
    <row r="25" spans="1:58" x14ac:dyDescent="0.25">
      <c r="A25" s="38">
        <v>11</v>
      </c>
      <c r="B25" s="1"/>
      <c r="C25" s="1"/>
      <c r="D25" s="1"/>
      <c r="E25" s="2"/>
      <c r="F25" s="126"/>
      <c r="G25" s="58"/>
      <c r="H25" s="8"/>
      <c r="I25" s="58"/>
      <c r="J25" s="8"/>
      <c r="K25" s="58"/>
      <c r="L25" s="2"/>
      <c r="M25" s="7"/>
      <c r="N25" s="54" t="str">
        <f t="shared" si="0"/>
        <v/>
      </c>
      <c r="O25" s="97" t="str">
        <f t="shared" si="1"/>
        <v/>
      </c>
      <c r="P25" s="3"/>
      <c r="Q25" s="39" t="str">
        <f t="shared" si="8"/>
        <v/>
      </c>
      <c r="S25" s="117" t="s">
        <v>30</v>
      </c>
      <c r="T25" s="118" t="b">
        <f>COUNTIF(C15:C34,"*"&amp;AP15&amp;"*")&gt;0</f>
        <v>0</v>
      </c>
      <c r="AI25" s="40">
        <f t="shared" si="2"/>
        <v>0</v>
      </c>
      <c r="AJ25" s="33" t="str">
        <f t="shared" si="3"/>
        <v/>
      </c>
      <c r="AK25" s="33">
        <f t="shared" si="4"/>
        <v>0</v>
      </c>
      <c r="AL25" s="33">
        <f t="shared" si="5"/>
        <v>0</v>
      </c>
      <c r="AM25" s="41">
        <f t="shared" si="9"/>
        <v>0</v>
      </c>
      <c r="AN25" s="40">
        <f t="shared" si="6"/>
        <v>0</v>
      </c>
      <c r="AO25" s="33">
        <f t="shared" si="7"/>
        <v>0</v>
      </c>
      <c r="AP25" s="12" t="s">
        <v>87</v>
      </c>
      <c r="AR25" s="47" t="s">
        <v>93</v>
      </c>
      <c r="AS25" s="51">
        <f t="shared" ref="AS25:AX25" si="13">AS17*1.19</f>
        <v>273700</v>
      </c>
      <c r="AT25" s="51">
        <f t="shared" si="13"/>
        <v>678300</v>
      </c>
      <c r="AU25" s="51">
        <f t="shared" si="13"/>
        <v>702100</v>
      </c>
      <c r="AV25" s="51">
        <f t="shared" si="13"/>
        <v>297500</v>
      </c>
      <c r="AW25" s="51">
        <f t="shared" si="13"/>
        <v>404600</v>
      </c>
      <c r="AX25" s="51">
        <f t="shared" si="13"/>
        <v>428400</v>
      </c>
      <c r="BC25" s="4">
        <f t="shared" si="10"/>
        <v>0</v>
      </c>
      <c r="BF25" s="139"/>
    </row>
    <row r="26" spans="1:58" x14ac:dyDescent="0.25">
      <c r="A26" s="38">
        <v>12</v>
      </c>
      <c r="B26" s="1"/>
      <c r="C26" s="1"/>
      <c r="D26" s="1"/>
      <c r="E26" s="2"/>
      <c r="F26" s="126"/>
      <c r="G26" s="58"/>
      <c r="H26" s="8"/>
      <c r="I26" s="58"/>
      <c r="J26" s="8"/>
      <c r="K26" s="58"/>
      <c r="L26" s="2"/>
      <c r="M26" s="7"/>
      <c r="N26" s="54" t="str">
        <f t="shared" si="0"/>
        <v/>
      </c>
      <c r="O26" s="97" t="str">
        <f t="shared" si="1"/>
        <v/>
      </c>
      <c r="P26" s="3"/>
      <c r="Q26" s="39" t="str">
        <f>IF(O26="","",IF(O26&lt;0,0,O26*P26))</f>
        <v/>
      </c>
      <c r="S26" s="28" t="s">
        <v>31</v>
      </c>
      <c r="T26" s="119" t="b">
        <f>COUNTIF(C15:C34,"*"&amp;AP16&amp;"*")&gt;0</f>
        <v>0</v>
      </c>
      <c r="AI26" s="40">
        <f t="shared" si="2"/>
        <v>0</v>
      </c>
      <c r="AJ26" s="33" t="str">
        <f t="shared" si="3"/>
        <v/>
      </c>
      <c r="AK26" s="33">
        <f t="shared" si="4"/>
        <v>0</v>
      </c>
      <c r="AL26" s="33">
        <f t="shared" si="5"/>
        <v>0</v>
      </c>
      <c r="AM26" s="41">
        <f t="shared" si="9"/>
        <v>0</v>
      </c>
      <c r="AN26" s="40">
        <f t="shared" si="6"/>
        <v>0</v>
      </c>
      <c r="AO26" s="33">
        <f t="shared" si="7"/>
        <v>0</v>
      </c>
      <c r="AP26" s="12" t="s">
        <v>101</v>
      </c>
      <c r="AR26" s="47" t="s">
        <v>27</v>
      </c>
      <c r="AS26" s="51">
        <f t="shared" ref="AS26:AX26" si="14">AS18*1.19</f>
        <v>380800</v>
      </c>
      <c r="AT26" s="51">
        <f t="shared" si="14"/>
        <v>868700</v>
      </c>
      <c r="AU26" s="51">
        <f t="shared" si="14"/>
        <v>952000</v>
      </c>
      <c r="AV26" s="51">
        <f t="shared" si="14"/>
        <v>428400</v>
      </c>
      <c r="AW26" s="51">
        <f t="shared" si="14"/>
        <v>487900</v>
      </c>
      <c r="AX26" s="51">
        <f t="shared" si="14"/>
        <v>571200</v>
      </c>
      <c r="BC26" s="4">
        <f t="shared" si="10"/>
        <v>0</v>
      </c>
      <c r="BF26" s="139"/>
    </row>
    <row r="27" spans="1:58" x14ac:dyDescent="0.25">
      <c r="A27" s="38">
        <v>13</v>
      </c>
      <c r="B27" s="1"/>
      <c r="C27" s="1"/>
      <c r="D27" s="1"/>
      <c r="E27" s="2"/>
      <c r="F27" s="126"/>
      <c r="G27" s="58"/>
      <c r="H27" s="8"/>
      <c r="I27" s="58"/>
      <c r="J27" s="8"/>
      <c r="K27" s="58"/>
      <c r="L27" s="2"/>
      <c r="M27" s="7"/>
      <c r="N27" s="54" t="str">
        <f t="shared" si="0"/>
        <v/>
      </c>
      <c r="O27" s="97" t="str">
        <f t="shared" si="1"/>
        <v/>
      </c>
      <c r="P27" s="3"/>
      <c r="Q27" s="39" t="str">
        <f t="shared" si="8"/>
        <v/>
      </c>
      <c r="AI27" s="40">
        <f t="shared" si="2"/>
        <v>0</v>
      </c>
      <c r="AJ27" s="33" t="str">
        <f t="shared" si="3"/>
        <v/>
      </c>
      <c r="AK27" s="33">
        <f t="shared" si="4"/>
        <v>0</v>
      </c>
      <c r="AL27" s="33">
        <f t="shared" si="5"/>
        <v>0</v>
      </c>
      <c r="AM27" s="41">
        <f t="shared" si="9"/>
        <v>0</v>
      </c>
      <c r="AN27" s="40">
        <f t="shared" si="6"/>
        <v>0</v>
      </c>
      <c r="AO27" s="33">
        <f t="shared" si="7"/>
        <v>0</v>
      </c>
      <c r="AP27" s="12" t="s">
        <v>102</v>
      </c>
      <c r="BC27" s="4">
        <f t="shared" si="10"/>
        <v>0</v>
      </c>
      <c r="BF27" s="139"/>
    </row>
    <row r="28" spans="1:58" x14ac:dyDescent="0.25">
      <c r="A28" s="38">
        <v>14</v>
      </c>
      <c r="B28" s="1"/>
      <c r="C28" s="1"/>
      <c r="D28" s="1"/>
      <c r="E28" s="2"/>
      <c r="F28" s="126"/>
      <c r="G28" s="58"/>
      <c r="H28" s="8"/>
      <c r="I28" s="58"/>
      <c r="J28" s="8"/>
      <c r="K28" s="58"/>
      <c r="L28" s="2"/>
      <c r="M28" s="7"/>
      <c r="N28" s="54" t="str">
        <f t="shared" si="0"/>
        <v/>
      </c>
      <c r="O28" s="97" t="str">
        <f t="shared" si="1"/>
        <v/>
      </c>
      <c r="P28" s="3"/>
      <c r="Q28" s="39" t="str">
        <f t="shared" si="8"/>
        <v/>
      </c>
      <c r="AI28" s="40">
        <f t="shared" si="2"/>
        <v>0</v>
      </c>
      <c r="AJ28" s="33" t="str">
        <f t="shared" si="3"/>
        <v/>
      </c>
      <c r="AK28" s="33">
        <f t="shared" si="4"/>
        <v>0</v>
      </c>
      <c r="AL28" s="33">
        <f t="shared" si="5"/>
        <v>0</v>
      </c>
      <c r="AM28" s="41">
        <f t="shared" si="9"/>
        <v>0</v>
      </c>
      <c r="AN28" s="40">
        <f t="shared" si="6"/>
        <v>0</v>
      </c>
      <c r="AO28" s="33">
        <f t="shared" si="7"/>
        <v>0</v>
      </c>
      <c r="AP28" s="12" t="s">
        <v>103</v>
      </c>
      <c r="AR28" s="18" t="s">
        <v>66</v>
      </c>
      <c r="BC28" s="4">
        <f t="shared" si="10"/>
        <v>0</v>
      </c>
      <c r="BF28" s="139"/>
    </row>
    <row r="29" spans="1:58" x14ac:dyDescent="0.25">
      <c r="A29" s="38">
        <v>15</v>
      </c>
      <c r="B29" s="1"/>
      <c r="C29" s="1"/>
      <c r="D29" s="1"/>
      <c r="E29" s="2"/>
      <c r="F29" s="126"/>
      <c r="G29" s="58"/>
      <c r="H29" s="8"/>
      <c r="I29" s="58"/>
      <c r="J29" s="8"/>
      <c r="K29" s="58"/>
      <c r="L29" s="2"/>
      <c r="M29" s="7"/>
      <c r="N29" s="54" t="str">
        <f t="shared" si="0"/>
        <v/>
      </c>
      <c r="O29" s="97" t="str">
        <f t="shared" si="1"/>
        <v/>
      </c>
      <c r="P29" s="3"/>
      <c r="Q29" s="39" t="str">
        <f t="shared" si="8"/>
        <v/>
      </c>
      <c r="AI29" s="40">
        <f t="shared" si="2"/>
        <v>0</v>
      </c>
      <c r="AJ29" s="33" t="str">
        <f t="shared" si="3"/>
        <v/>
      </c>
      <c r="AK29" s="33">
        <f t="shared" si="4"/>
        <v>0</v>
      </c>
      <c r="AL29" s="33">
        <f t="shared" si="5"/>
        <v>0</v>
      </c>
      <c r="AM29" s="41">
        <f t="shared" si="9"/>
        <v>0</v>
      </c>
      <c r="AN29" s="40">
        <f t="shared" si="6"/>
        <v>0</v>
      </c>
      <c r="AO29" s="33">
        <f t="shared" si="7"/>
        <v>0</v>
      </c>
      <c r="AS29" s="4" t="s">
        <v>64</v>
      </c>
      <c r="AT29" s="4" t="s">
        <v>65</v>
      </c>
      <c r="AU29" s="52"/>
      <c r="BC29" s="4">
        <f t="shared" si="10"/>
        <v>0</v>
      </c>
      <c r="BF29" s="139"/>
    </row>
    <row r="30" spans="1:58" x14ac:dyDescent="0.25">
      <c r="A30" s="38">
        <v>16</v>
      </c>
      <c r="B30" s="1"/>
      <c r="C30" s="1"/>
      <c r="D30" s="1"/>
      <c r="E30" s="2"/>
      <c r="F30" s="126"/>
      <c r="G30" s="58"/>
      <c r="H30" s="8"/>
      <c r="I30" s="58"/>
      <c r="J30" s="8"/>
      <c r="K30" s="58"/>
      <c r="L30" s="2"/>
      <c r="M30" s="7"/>
      <c r="N30" s="54" t="str">
        <f t="shared" si="0"/>
        <v/>
      </c>
      <c r="O30" s="97" t="str">
        <f t="shared" si="1"/>
        <v/>
      </c>
      <c r="P30" s="3"/>
      <c r="Q30" s="39" t="str">
        <f t="shared" si="8"/>
        <v/>
      </c>
      <c r="AI30" s="40">
        <f t="shared" si="2"/>
        <v>0</v>
      </c>
      <c r="AJ30" s="33" t="str">
        <f t="shared" si="3"/>
        <v/>
      </c>
      <c r="AK30" s="33">
        <f t="shared" si="4"/>
        <v>0</v>
      </c>
      <c r="AL30" s="33">
        <f t="shared" si="5"/>
        <v>0</v>
      </c>
      <c r="AM30" s="41">
        <f t="shared" si="9"/>
        <v>0</v>
      </c>
      <c r="AN30" s="40">
        <f t="shared" si="6"/>
        <v>0</v>
      </c>
      <c r="AO30" s="33">
        <f t="shared" si="7"/>
        <v>0</v>
      </c>
      <c r="AR30" s="5" t="s">
        <v>14</v>
      </c>
      <c r="AS30" s="4">
        <v>0.05</v>
      </c>
      <c r="AT30" s="4">
        <v>2.5000000000000001E-2</v>
      </c>
      <c r="BC30" s="4">
        <f t="shared" si="10"/>
        <v>0</v>
      </c>
    </row>
    <row r="31" spans="1:58" x14ac:dyDescent="0.25">
      <c r="A31" s="38">
        <v>17</v>
      </c>
      <c r="B31" s="1"/>
      <c r="C31" s="1"/>
      <c r="D31" s="1"/>
      <c r="E31" s="2"/>
      <c r="F31" s="126"/>
      <c r="G31" s="58"/>
      <c r="H31" s="8"/>
      <c r="I31" s="58"/>
      <c r="J31" s="8"/>
      <c r="K31" s="58"/>
      <c r="L31" s="2"/>
      <c r="M31" s="7"/>
      <c r="N31" s="54" t="str">
        <f t="shared" si="0"/>
        <v/>
      </c>
      <c r="O31" s="97" t="str">
        <f t="shared" si="1"/>
        <v/>
      </c>
      <c r="P31" s="3"/>
      <c r="Q31" s="39" t="str">
        <f t="shared" si="8"/>
        <v/>
      </c>
      <c r="AI31" s="40">
        <f t="shared" si="2"/>
        <v>0</v>
      </c>
      <c r="AJ31" s="33" t="str">
        <f t="shared" si="3"/>
        <v/>
      </c>
      <c r="AK31" s="33">
        <f t="shared" si="4"/>
        <v>0</v>
      </c>
      <c r="AL31" s="33">
        <f t="shared" si="5"/>
        <v>0</v>
      </c>
      <c r="AM31" s="41">
        <f t="shared" si="9"/>
        <v>0</v>
      </c>
      <c r="AN31" s="40">
        <f t="shared" si="6"/>
        <v>0</v>
      </c>
      <c r="AO31" s="33">
        <f t="shared" si="7"/>
        <v>0</v>
      </c>
      <c r="AR31" s="5" t="s">
        <v>26</v>
      </c>
      <c r="AS31" s="4">
        <v>0.06</v>
      </c>
      <c r="AT31" s="4">
        <v>3.5000000000000003E-2</v>
      </c>
      <c r="BC31" s="4">
        <f t="shared" si="10"/>
        <v>0</v>
      </c>
    </row>
    <row r="32" spans="1:58" x14ac:dyDescent="0.25">
      <c r="A32" s="38">
        <v>18</v>
      </c>
      <c r="B32" s="1"/>
      <c r="C32" s="1"/>
      <c r="D32" s="1"/>
      <c r="E32" s="2"/>
      <c r="F32" s="126"/>
      <c r="G32" s="58"/>
      <c r="H32" s="8"/>
      <c r="I32" s="58"/>
      <c r="J32" s="8"/>
      <c r="K32" s="58"/>
      <c r="L32" s="2"/>
      <c r="M32" s="7"/>
      <c r="N32" s="54" t="str">
        <f t="shared" si="0"/>
        <v/>
      </c>
      <c r="O32" s="97" t="str">
        <f t="shared" si="1"/>
        <v/>
      </c>
      <c r="P32" s="3"/>
      <c r="Q32" s="39" t="str">
        <f t="shared" si="8"/>
        <v/>
      </c>
      <c r="AI32" s="40">
        <f t="shared" si="2"/>
        <v>0</v>
      </c>
      <c r="AJ32" s="33" t="str">
        <f t="shared" si="3"/>
        <v/>
      </c>
      <c r="AK32" s="33">
        <f t="shared" si="4"/>
        <v>0</v>
      </c>
      <c r="AL32" s="33">
        <f t="shared" si="5"/>
        <v>0</v>
      </c>
      <c r="AM32" s="41">
        <f>IF(AJ32="",0,IF((AJ32-AL32)&gt;0,AJ32-AL32,0))</f>
        <v>0</v>
      </c>
      <c r="AN32" s="40">
        <f t="shared" si="6"/>
        <v>0</v>
      </c>
      <c r="AO32" s="33">
        <f t="shared" si="7"/>
        <v>0</v>
      </c>
      <c r="AR32" s="5" t="s">
        <v>93</v>
      </c>
      <c r="AS32" s="4">
        <v>0.1</v>
      </c>
      <c r="AT32" s="4">
        <v>0.05</v>
      </c>
      <c r="BC32" s="4">
        <f t="shared" si="10"/>
        <v>0</v>
      </c>
    </row>
    <row r="33" spans="1:55" x14ac:dyDescent="0.25">
      <c r="A33" s="38">
        <v>19</v>
      </c>
      <c r="B33" s="1"/>
      <c r="C33" s="1"/>
      <c r="D33" s="1"/>
      <c r="E33" s="2"/>
      <c r="F33" s="126"/>
      <c r="G33" s="58"/>
      <c r="H33" s="8"/>
      <c r="I33" s="58"/>
      <c r="J33" s="8"/>
      <c r="K33" s="58"/>
      <c r="L33" s="2"/>
      <c r="M33" s="7"/>
      <c r="N33" s="54" t="str">
        <f t="shared" si="0"/>
        <v/>
      </c>
      <c r="O33" s="97" t="str">
        <f t="shared" si="1"/>
        <v/>
      </c>
      <c r="P33" s="3"/>
      <c r="Q33" s="39" t="str">
        <f t="shared" si="8"/>
        <v/>
      </c>
      <c r="AI33" s="40">
        <f t="shared" si="2"/>
        <v>0</v>
      </c>
      <c r="AJ33" s="33" t="str">
        <f t="shared" si="3"/>
        <v/>
      </c>
      <c r="AK33" s="33">
        <f t="shared" si="4"/>
        <v>0</v>
      </c>
      <c r="AL33" s="33">
        <f t="shared" si="5"/>
        <v>0</v>
      </c>
      <c r="AM33" s="41">
        <f t="shared" si="9"/>
        <v>0</v>
      </c>
      <c r="AN33" s="40">
        <f t="shared" si="6"/>
        <v>0</v>
      </c>
      <c r="AO33" s="33">
        <f t="shared" si="7"/>
        <v>0</v>
      </c>
      <c r="AR33" s="5" t="s">
        <v>27</v>
      </c>
      <c r="AS33" s="4">
        <v>0.13</v>
      </c>
      <c r="AT33" s="4">
        <v>0.09</v>
      </c>
      <c r="BC33" s="4">
        <f t="shared" si="10"/>
        <v>0</v>
      </c>
    </row>
    <row r="34" spans="1:55" x14ac:dyDescent="0.25">
      <c r="A34" s="38">
        <v>20</v>
      </c>
      <c r="B34" s="1"/>
      <c r="C34" s="1"/>
      <c r="D34" s="1"/>
      <c r="E34" s="2"/>
      <c r="F34" s="126"/>
      <c r="G34" s="58"/>
      <c r="H34" s="8"/>
      <c r="I34" s="58"/>
      <c r="J34" s="8"/>
      <c r="K34" s="58"/>
      <c r="L34" s="2"/>
      <c r="M34" s="7"/>
      <c r="N34" s="54" t="str">
        <f t="shared" si="0"/>
        <v/>
      </c>
      <c r="O34" s="97" t="str">
        <f t="shared" si="1"/>
        <v/>
      </c>
      <c r="P34" s="3"/>
      <c r="Q34" s="39" t="str">
        <f t="shared" si="8"/>
        <v/>
      </c>
      <c r="AI34" s="40">
        <f t="shared" si="2"/>
        <v>0</v>
      </c>
      <c r="AJ34" s="33" t="str">
        <f t="shared" si="3"/>
        <v/>
      </c>
      <c r="AK34" s="33">
        <f t="shared" si="4"/>
        <v>0</v>
      </c>
      <c r="AL34" s="33">
        <f t="shared" si="5"/>
        <v>0</v>
      </c>
      <c r="AM34" s="41">
        <f t="shared" si="9"/>
        <v>0</v>
      </c>
      <c r="AN34" s="40">
        <f t="shared" si="6"/>
        <v>0</v>
      </c>
      <c r="AO34" s="33">
        <f t="shared" si="7"/>
        <v>0</v>
      </c>
      <c r="AP34" s="101" t="s">
        <v>78</v>
      </c>
      <c r="BC34" s="4">
        <f t="shared" si="10"/>
        <v>0</v>
      </c>
    </row>
    <row r="35" spans="1:55" ht="30.75" customHeight="1" x14ac:dyDescent="0.25">
      <c r="A35" s="105" t="s">
        <v>2</v>
      </c>
      <c r="B35" s="105"/>
      <c r="C35" s="105"/>
      <c r="D35" s="105"/>
      <c r="E35" s="106"/>
      <c r="F35" s="106"/>
      <c r="G35" s="106"/>
      <c r="H35" s="106"/>
      <c r="I35" s="106"/>
      <c r="J35" s="106"/>
      <c r="K35" s="106"/>
      <c r="L35" s="106"/>
      <c r="M35" s="106"/>
      <c r="N35" s="106"/>
      <c r="O35" s="106"/>
      <c r="P35" s="107"/>
      <c r="Q35" s="53">
        <f>SUM(Q15:Q34)</f>
        <v>0</v>
      </c>
      <c r="AI35" s="33"/>
      <c r="AJ35" s="33"/>
      <c r="AK35" s="33"/>
      <c r="AL35" s="33"/>
      <c r="AM35" s="33"/>
      <c r="AN35" s="100">
        <f>SUM(AN15:AN34)</f>
        <v>0</v>
      </c>
      <c r="AO35" s="100">
        <f>SUM(AO15:AO34)</f>
        <v>0</v>
      </c>
      <c r="AP35" s="101" t="s">
        <v>79</v>
      </c>
    </row>
    <row r="36" spans="1:55" x14ac:dyDescent="0.25">
      <c r="AP36" s="101" t="s">
        <v>80</v>
      </c>
    </row>
    <row r="37" spans="1:55" x14ac:dyDescent="0.25">
      <c r="AP37" s="101" t="s">
        <v>81</v>
      </c>
    </row>
    <row r="38" spans="1:55" x14ac:dyDescent="0.25">
      <c r="AP38" s="101" t="s">
        <v>82</v>
      </c>
    </row>
    <row r="39" spans="1:55" x14ac:dyDescent="0.25">
      <c r="AP39" s="101" t="s">
        <v>83</v>
      </c>
    </row>
    <row r="40" spans="1:55" x14ac:dyDescent="0.25">
      <c r="AP40" s="101" t="s">
        <v>84</v>
      </c>
    </row>
    <row r="41" spans="1:55" x14ac:dyDescent="0.25">
      <c r="AP41" s="12" t="s">
        <v>85</v>
      </c>
    </row>
    <row r="42" spans="1:55" x14ac:dyDescent="0.25">
      <c r="AP42" s="12" t="s">
        <v>86</v>
      </c>
    </row>
    <row r="44" spans="1:55" x14ac:dyDescent="0.25">
      <c r="AP44" s="102" t="s">
        <v>87</v>
      </c>
    </row>
    <row r="45" spans="1:55" x14ac:dyDescent="0.25">
      <c r="AP45" s="102" t="s">
        <v>88</v>
      </c>
    </row>
    <row r="46" spans="1:55" x14ac:dyDescent="0.25">
      <c r="AP46" s="102" t="s">
        <v>89</v>
      </c>
    </row>
    <row r="47" spans="1:55" x14ac:dyDescent="0.25">
      <c r="AP47" s="102" t="s">
        <v>90</v>
      </c>
    </row>
    <row r="48" spans="1:55" x14ac:dyDescent="0.25">
      <c r="AP48" s="102" t="s">
        <v>91</v>
      </c>
    </row>
    <row r="50" spans="42:42" x14ac:dyDescent="0.25">
      <c r="AP50" s="12" t="s">
        <v>76</v>
      </c>
    </row>
    <row r="51" spans="42:42" x14ac:dyDescent="0.25">
      <c r="AP51" s="12" t="s">
        <v>97</v>
      </c>
    </row>
    <row r="52" spans="42:42" x14ac:dyDescent="0.25">
      <c r="AP52" s="12" t="s">
        <v>98</v>
      </c>
    </row>
    <row r="53" spans="42:42" x14ac:dyDescent="0.25">
      <c r="AP53" s="12" t="s">
        <v>77</v>
      </c>
    </row>
    <row r="55" spans="42:42" x14ac:dyDescent="0.25">
      <c r="AP55" s="12" t="s">
        <v>116</v>
      </c>
    </row>
    <row r="56" spans="42:42" x14ac:dyDescent="0.25">
      <c r="AP56" s="12" t="s">
        <v>117</v>
      </c>
    </row>
    <row r="58" spans="42:42" x14ac:dyDescent="0.25">
      <c r="AP58" s="12" t="s">
        <v>118</v>
      </c>
    </row>
    <row r="59" spans="42:42" x14ac:dyDescent="0.25">
      <c r="AP59" s="12" t="s">
        <v>119</v>
      </c>
    </row>
    <row r="60" spans="42:42" x14ac:dyDescent="0.25">
      <c r="AP60" s="12" t="s">
        <v>120</v>
      </c>
    </row>
    <row r="61" spans="42:42" x14ac:dyDescent="0.25">
      <c r="AP61" s="12" t="s">
        <v>121</v>
      </c>
    </row>
  </sheetData>
  <sheetProtection algorithmName="SHA-512" hashValue="LgsMJVntTROi9pk1b5DXKr+syvImdJY5Yo41daOGX7neYrNyj0wYrhL7h1iPMoDWUECHysUIbkSroEQF+0QjLQ==" saltValue="QuQfA4wG1JBzHpg40esmUg==" spinCount="100000" sheet="1" formatCells="0" selectLockedCells="1"/>
  <mergeCells count="9">
    <mergeCell ref="A4:C4"/>
    <mergeCell ref="A3:C3"/>
    <mergeCell ref="A5:C5"/>
    <mergeCell ref="A11:Q11"/>
    <mergeCell ref="H13:I13"/>
    <mergeCell ref="A6:C6"/>
    <mergeCell ref="A7:C7"/>
    <mergeCell ref="A8:C8"/>
    <mergeCell ref="A9:C9"/>
  </mergeCells>
  <dataValidations count="13">
    <dataValidation type="whole" operator="greaterThan" allowBlank="1" showInputMessage="1" showErrorMessage="1" sqref="P15:P34">
      <formula1>0</formula1>
    </dataValidation>
    <dataValidation type="list" allowBlank="1" showInputMessage="1" showErrorMessage="1" sqref="D3 I15:I34">
      <formula1>$AP$1:$AQ$1</formula1>
    </dataValidation>
    <dataValidation type="list" allowBlank="1" showInputMessage="1" showErrorMessage="1" sqref="D15:D34">
      <formula1>$AP$18:$AP$19</formula1>
    </dataValidation>
    <dataValidation type="list" operator="greaterThan" allowBlank="1" showInputMessage="1" showErrorMessage="1" sqref="L15:L34">
      <formula1>$AP$21:$AP$23</formula1>
    </dataValidation>
    <dataValidation type="list" operator="greaterThan" allowBlank="1" showInputMessage="1" showErrorMessage="1" sqref="M15:M34 D8 J15:J34">
      <formula1>$AP$1:$AQ$1</formula1>
    </dataValidation>
    <dataValidation type="list" allowBlank="1" showInputMessage="1" showErrorMessage="1" sqref="B15:B34">
      <formula1>$AP$25:$AP$28</formula1>
    </dataValidation>
    <dataValidation type="decimal" allowBlank="1" showInputMessage="1" showErrorMessage="1" error="Zahlenwerte zwischen 0 und 100 eintragen" sqref="H15:H34">
      <formula1>0</formula1>
      <formula2>100</formula2>
    </dataValidation>
    <dataValidation type="list" allowBlank="1" showInputMessage="1" showErrorMessage="1" sqref="K15:K34">
      <formula1>$AP$44:$AP$48</formula1>
    </dataValidation>
    <dataValidation type="whole" operator="greaterThan" allowBlank="1" showInputMessage="1" showErrorMessage="1" sqref="D4:D7">
      <formula1>-1</formula1>
    </dataValidation>
    <dataValidation type="decimal" operator="greaterThan" allowBlank="1" showInputMessage="1" showErrorMessage="1" sqref="E15:F34">
      <formula1>0</formula1>
    </dataValidation>
    <dataValidation type="list" allowBlank="1" showInputMessage="1" showErrorMessage="1" sqref="G15:G34">
      <formula1>$AP$50:$AP$53</formula1>
    </dataValidation>
    <dataValidation type="list" allowBlank="1" showInputMessage="1" showErrorMessage="1" sqref="C15:C34">
      <formula1>$AP$14:$AP$16</formula1>
    </dataValidation>
    <dataValidation type="list" operator="greaterThan" allowBlank="1" showInputMessage="1" showErrorMessage="1" sqref="D9">
      <formula1>$AP$55:$AP$56</formula1>
    </dataValidation>
  </dataValidations>
  <pageMargins left="0.70866141732283472" right="0.70866141732283472" top="0.98425196850393704" bottom="0.78740157480314965" header="0.11811023622047245" footer="0.31496062992125984"/>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B7" sqref="B7"/>
    </sheetView>
  </sheetViews>
  <sheetFormatPr baseColWidth="10" defaultColWidth="11.42578125" defaultRowHeight="15" x14ac:dyDescent="0.25"/>
  <cols>
    <col min="1" max="1" width="11.42578125" style="16"/>
    <col min="2" max="2" width="26.42578125" style="16" customWidth="1"/>
    <col min="3" max="3" width="42.28515625" style="16" customWidth="1"/>
    <col min="4" max="4" width="19.85546875" style="16" customWidth="1"/>
    <col min="5" max="5" width="19.140625" style="16" customWidth="1"/>
    <col min="6" max="6" width="15.42578125" style="16" customWidth="1"/>
    <col min="7" max="7" width="21.42578125" style="16" customWidth="1"/>
    <col min="8" max="8" width="11.5703125" style="16" hidden="1" customWidth="1"/>
    <col min="9" max="9" width="4.140625" style="16" hidden="1" customWidth="1"/>
    <col min="10" max="10" width="4.85546875" style="16" hidden="1" customWidth="1"/>
    <col min="11" max="12" width="11.42578125" style="16" hidden="1" customWidth="1"/>
    <col min="13" max="14" width="11.42578125" style="16" customWidth="1"/>
    <col min="15" max="16384" width="11.42578125" style="16"/>
  </cols>
  <sheetData>
    <row r="1" spans="1:10" ht="27.6" customHeight="1" x14ac:dyDescent="0.35">
      <c r="A1" s="63" t="s">
        <v>11</v>
      </c>
      <c r="B1" s="64"/>
      <c r="C1" s="64"/>
      <c r="D1" s="64"/>
      <c r="E1" s="64"/>
      <c r="I1" s="65"/>
      <c r="J1" s="66"/>
    </row>
    <row r="2" spans="1:10" ht="23.45" customHeight="1" x14ac:dyDescent="0.35">
      <c r="A2" s="63"/>
      <c r="B2" s="64"/>
      <c r="C2" s="64"/>
      <c r="D2" s="64"/>
      <c r="E2" s="64"/>
      <c r="G2" s="67"/>
      <c r="I2" s="68" t="s">
        <v>41</v>
      </c>
      <c r="J2" s="68"/>
    </row>
    <row r="3" spans="1:10" ht="27.6" customHeight="1" x14ac:dyDescent="0.25">
      <c r="A3" s="69" t="s">
        <v>6</v>
      </c>
      <c r="B3" s="70"/>
      <c r="C3" s="70"/>
      <c r="D3" s="70"/>
      <c r="E3" s="70"/>
      <c r="F3" s="71"/>
      <c r="G3" s="72"/>
      <c r="I3" s="16" t="s">
        <v>58</v>
      </c>
    </row>
    <row r="4" spans="1:10" ht="67.5" customHeight="1" x14ac:dyDescent="0.25">
      <c r="A4" s="147" t="s">
        <v>149</v>
      </c>
      <c r="B4" s="147"/>
      <c r="C4" s="147"/>
      <c r="D4" s="147"/>
      <c r="E4" s="147"/>
      <c r="F4" s="147"/>
      <c r="G4" s="147"/>
      <c r="I4" s="73" t="s">
        <v>59</v>
      </c>
    </row>
    <row r="5" spans="1:10" ht="22.5" customHeight="1" x14ac:dyDescent="0.25">
      <c r="A5" s="74"/>
      <c r="I5" s="16" t="s">
        <v>57</v>
      </c>
    </row>
    <row r="6" spans="1:10" ht="60" x14ac:dyDescent="0.25">
      <c r="A6" s="75" t="s">
        <v>7</v>
      </c>
      <c r="B6" s="76" t="s">
        <v>61</v>
      </c>
      <c r="C6" s="76" t="s">
        <v>40</v>
      </c>
      <c r="D6" s="76" t="str">
        <f>IF(Busse!D3="nein","Bruttopreis",IF(Busse!D3="ja","Nettopreis","Bitte wählen Sie aus, ob Sie zum Vorsteuerabzug berechtigt sind!"))</f>
        <v>Bitte wählen Sie aus, ob Sie zum Vorsteuerabzug berechtigt sind!</v>
      </c>
      <c r="E6" s="76" t="s">
        <v>10</v>
      </c>
      <c r="F6" s="76" t="s">
        <v>1</v>
      </c>
      <c r="I6" s="73" t="s">
        <v>60</v>
      </c>
    </row>
    <row r="7" spans="1:10" x14ac:dyDescent="0.25">
      <c r="A7" s="77">
        <v>1</v>
      </c>
      <c r="B7" s="6"/>
      <c r="C7" s="6"/>
      <c r="D7" s="2"/>
      <c r="E7" s="3"/>
      <c r="F7" s="39" t="str">
        <f>IF(AND(C7&lt;&gt;"",D7&gt;0),E7*D7,"")</f>
        <v/>
      </c>
      <c r="G7" s="78"/>
    </row>
    <row r="8" spans="1:10" x14ac:dyDescent="0.25">
      <c r="A8" s="77">
        <v>2</v>
      </c>
      <c r="B8" s="6"/>
      <c r="C8" s="6"/>
      <c r="D8" s="2"/>
      <c r="E8" s="3"/>
      <c r="F8" s="39" t="str">
        <f>IF(AND(C8&lt;&gt;"",D8&gt;0),E8*D8,"")</f>
        <v/>
      </c>
      <c r="G8" s="78"/>
    </row>
    <row r="9" spans="1:10" x14ac:dyDescent="0.25">
      <c r="A9" s="77">
        <v>3</v>
      </c>
      <c r="B9" s="6"/>
      <c r="C9" s="6"/>
      <c r="D9" s="2"/>
      <c r="E9" s="3"/>
      <c r="F9" s="39" t="str">
        <f t="shared" ref="F9:F16" si="0">IF(AND(C9&lt;&gt;"",D9&gt;0),E9*D9,"")</f>
        <v/>
      </c>
      <c r="G9" s="78"/>
    </row>
    <row r="10" spans="1:10" x14ac:dyDescent="0.25">
      <c r="A10" s="77">
        <v>4</v>
      </c>
      <c r="B10" s="6"/>
      <c r="C10" s="6"/>
      <c r="D10" s="2"/>
      <c r="E10" s="3"/>
      <c r="F10" s="39" t="str">
        <f t="shared" si="0"/>
        <v/>
      </c>
      <c r="G10" s="78"/>
    </row>
    <row r="11" spans="1:10" x14ac:dyDescent="0.25">
      <c r="A11" s="77">
        <v>5</v>
      </c>
      <c r="B11" s="6"/>
      <c r="C11" s="6"/>
      <c r="D11" s="2"/>
      <c r="E11" s="3"/>
      <c r="F11" s="39" t="str">
        <f t="shared" si="0"/>
        <v/>
      </c>
      <c r="G11" s="78"/>
    </row>
    <row r="12" spans="1:10" x14ac:dyDescent="0.25">
      <c r="A12" s="77">
        <v>6</v>
      </c>
      <c r="B12" s="6"/>
      <c r="C12" s="6"/>
      <c r="D12" s="2"/>
      <c r="E12" s="3"/>
      <c r="F12" s="39" t="str">
        <f t="shared" si="0"/>
        <v/>
      </c>
      <c r="G12" s="78"/>
    </row>
    <row r="13" spans="1:10" x14ac:dyDescent="0.25">
      <c r="A13" s="77">
        <v>7</v>
      </c>
      <c r="B13" s="6"/>
      <c r="C13" s="6"/>
      <c r="D13" s="2"/>
      <c r="E13" s="3"/>
      <c r="F13" s="39" t="str">
        <f t="shared" si="0"/>
        <v/>
      </c>
      <c r="G13" s="78"/>
    </row>
    <row r="14" spans="1:10" x14ac:dyDescent="0.25">
      <c r="A14" s="77">
        <v>8</v>
      </c>
      <c r="B14" s="6"/>
      <c r="C14" s="6"/>
      <c r="D14" s="2"/>
      <c r="E14" s="3"/>
      <c r="F14" s="39" t="str">
        <f t="shared" si="0"/>
        <v/>
      </c>
      <c r="G14" s="78"/>
    </row>
    <row r="15" spans="1:10" x14ac:dyDescent="0.25">
      <c r="A15" s="77">
        <v>9</v>
      </c>
      <c r="B15" s="6"/>
      <c r="C15" s="6"/>
      <c r="D15" s="2"/>
      <c r="E15" s="3"/>
      <c r="F15" s="39" t="str">
        <f t="shared" si="0"/>
        <v/>
      </c>
      <c r="G15" s="78"/>
    </row>
    <row r="16" spans="1:10" x14ac:dyDescent="0.25">
      <c r="A16" s="77">
        <v>10</v>
      </c>
      <c r="B16" s="6"/>
      <c r="C16" s="6"/>
      <c r="D16" s="2"/>
      <c r="E16" s="3"/>
      <c r="F16" s="39" t="str">
        <f t="shared" si="0"/>
        <v/>
      </c>
      <c r="G16" s="78"/>
    </row>
    <row r="17" spans="1:7" x14ac:dyDescent="0.25">
      <c r="A17" s="75" t="s">
        <v>2</v>
      </c>
      <c r="B17" s="75"/>
      <c r="C17" s="75"/>
      <c r="D17" s="79"/>
      <c r="E17" s="79"/>
      <c r="F17" s="39" t="str">
        <f>IF(D7&gt;0,SUM(F7:F16),"")</f>
        <v/>
      </c>
      <c r="G17" s="78"/>
    </row>
    <row r="18" spans="1:7" ht="17.25" customHeight="1" x14ac:dyDescent="0.25">
      <c r="A18" s="148"/>
      <c r="B18" s="148"/>
      <c r="C18" s="148"/>
      <c r="D18" s="148"/>
      <c r="E18" s="148"/>
      <c r="F18" s="148"/>
    </row>
    <row r="19" spans="1:7" x14ac:dyDescent="0.25">
      <c r="B19" s="80"/>
      <c r="C19" s="80"/>
      <c r="D19" s="80"/>
    </row>
    <row r="20" spans="1:7" x14ac:dyDescent="0.25">
      <c r="B20" s="80"/>
      <c r="C20" s="80"/>
      <c r="D20" s="80"/>
    </row>
    <row r="21" spans="1:7" x14ac:dyDescent="0.25">
      <c r="A21" s="80"/>
      <c r="B21" s="80"/>
      <c r="C21" s="80"/>
      <c r="D21" s="80"/>
      <c r="E21" s="80"/>
      <c r="F21" s="80"/>
    </row>
    <row r="22" spans="1:7" x14ac:dyDescent="0.25">
      <c r="A22" s="80"/>
      <c r="B22" s="80"/>
      <c r="C22" s="80"/>
      <c r="D22" s="80"/>
      <c r="E22" s="80"/>
      <c r="F22" s="80"/>
    </row>
    <row r="23" spans="1:7" x14ac:dyDescent="0.25">
      <c r="A23" s="80"/>
      <c r="B23" s="80"/>
      <c r="C23" s="80"/>
      <c r="D23" s="80"/>
      <c r="E23" s="80"/>
      <c r="F23" s="80"/>
    </row>
    <row r="24" spans="1:7" x14ac:dyDescent="0.25">
      <c r="A24" s="80"/>
      <c r="B24" s="80"/>
      <c r="C24" s="80"/>
      <c r="D24" s="80"/>
      <c r="E24" s="80"/>
      <c r="F24" s="80"/>
    </row>
    <row r="25" spans="1:7" x14ac:dyDescent="0.25">
      <c r="A25" s="80"/>
      <c r="B25" s="80"/>
      <c r="C25" s="80"/>
      <c r="D25" s="80"/>
      <c r="E25" s="80"/>
      <c r="F25" s="80"/>
    </row>
    <row r="26" spans="1:7" x14ac:dyDescent="0.25">
      <c r="A26" s="80"/>
      <c r="B26" s="80"/>
      <c r="C26" s="80"/>
      <c r="D26" s="80"/>
      <c r="E26" s="80"/>
      <c r="F26" s="80"/>
    </row>
    <row r="27" spans="1:7" x14ac:dyDescent="0.25">
      <c r="A27" s="80"/>
      <c r="B27" s="80"/>
      <c r="C27" s="80"/>
      <c r="D27" s="80"/>
      <c r="E27" s="80"/>
      <c r="F27" s="80"/>
    </row>
    <row r="28" spans="1:7" x14ac:dyDescent="0.25">
      <c r="A28" s="80"/>
      <c r="B28" s="80"/>
      <c r="C28" s="80"/>
      <c r="D28" s="80"/>
      <c r="E28" s="80"/>
      <c r="F28" s="80"/>
    </row>
    <row r="29" spans="1:7" x14ac:dyDescent="0.25">
      <c r="A29" s="80"/>
      <c r="B29" s="80"/>
      <c r="C29" s="80"/>
      <c r="D29" s="78"/>
      <c r="E29" s="78"/>
      <c r="F29" s="80"/>
    </row>
    <row r="30" spans="1:7" x14ac:dyDescent="0.25">
      <c r="A30" s="80"/>
      <c r="B30" s="78"/>
      <c r="C30" s="78"/>
      <c r="D30" s="78"/>
      <c r="E30" s="78"/>
      <c r="F30" s="80"/>
    </row>
    <row r="31" spans="1:7" x14ac:dyDescent="0.25">
      <c r="A31" s="80"/>
      <c r="B31" s="78"/>
      <c r="C31" s="78"/>
      <c r="D31" s="78"/>
      <c r="E31" s="78"/>
      <c r="F31" s="80"/>
    </row>
    <row r="32" spans="1:7" x14ac:dyDescent="0.25">
      <c r="A32" s="80"/>
      <c r="B32" s="78"/>
      <c r="C32" s="78"/>
      <c r="D32" s="78"/>
      <c r="E32" s="78"/>
      <c r="F32" s="80"/>
    </row>
    <row r="33" spans="1:6" x14ac:dyDescent="0.25">
      <c r="A33" s="80"/>
      <c r="B33" s="78"/>
      <c r="C33" s="78"/>
      <c r="D33" s="78"/>
      <c r="E33" s="78"/>
      <c r="F33" s="80"/>
    </row>
    <row r="34" spans="1:6" x14ac:dyDescent="0.25">
      <c r="A34" s="80"/>
      <c r="B34" s="80"/>
      <c r="C34" s="80"/>
      <c r="D34" s="80"/>
      <c r="E34" s="80"/>
      <c r="F34" s="80"/>
    </row>
    <row r="35" spans="1:6" x14ac:dyDescent="0.25">
      <c r="A35" s="80"/>
      <c r="B35" s="80"/>
      <c r="C35" s="80"/>
      <c r="D35" s="80"/>
      <c r="E35" s="80"/>
      <c r="F35" s="80"/>
    </row>
    <row r="36" spans="1:6" x14ac:dyDescent="0.25">
      <c r="A36" s="80"/>
      <c r="B36" s="80"/>
      <c r="C36" s="80"/>
      <c r="D36" s="80"/>
      <c r="E36" s="80"/>
      <c r="F36" s="80"/>
    </row>
    <row r="37" spans="1:6" x14ac:dyDescent="0.25">
      <c r="A37" s="80"/>
      <c r="B37" s="80"/>
      <c r="C37" s="80"/>
      <c r="D37" s="80"/>
      <c r="E37" s="80"/>
      <c r="F37" s="80"/>
    </row>
    <row r="38" spans="1:6" x14ac:dyDescent="0.25">
      <c r="A38" s="80"/>
      <c r="B38" s="80"/>
      <c r="C38" s="80"/>
      <c r="D38" s="80"/>
      <c r="E38" s="80"/>
      <c r="F38" s="80"/>
    </row>
    <row r="39" spans="1:6" x14ac:dyDescent="0.25">
      <c r="A39" s="80"/>
      <c r="B39" s="80"/>
      <c r="C39" s="80"/>
      <c r="D39" s="80"/>
      <c r="E39" s="80"/>
      <c r="F39" s="80"/>
    </row>
    <row r="40" spans="1:6" x14ac:dyDescent="0.25">
      <c r="A40" s="80"/>
      <c r="B40" s="80"/>
      <c r="C40" s="80"/>
      <c r="D40" s="80"/>
      <c r="E40" s="80"/>
      <c r="F40" s="80"/>
    </row>
    <row r="41" spans="1:6" x14ac:dyDescent="0.25">
      <c r="A41" s="80"/>
      <c r="B41" s="80"/>
      <c r="C41" s="80"/>
      <c r="D41" s="80"/>
      <c r="E41" s="80"/>
      <c r="F41" s="80"/>
    </row>
    <row r="42" spans="1:6" x14ac:dyDescent="0.25">
      <c r="A42" s="80"/>
      <c r="B42" s="80"/>
      <c r="C42" s="80"/>
      <c r="D42" s="80"/>
      <c r="E42" s="80"/>
      <c r="F42" s="80"/>
    </row>
    <row r="43" spans="1:6" x14ac:dyDescent="0.25">
      <c r="A43" s="80"/>
      <c r="B43" s="80"/>
      <c r="C43" s="80"/>
      <c r="D43" s="80"/>
      <c r="E43" s="80"/>
      <c r="F43" s="80"/>
    </row>
    <row r="44" spans="1:6" x14ac:dyDescent="0.25">
      <c r="A44" s="80"/>
      <c r="B44" s="80"/>
      <c r="C44" s="80"/>
      <c r="D44" s="80"/>
      <c r="E44" s="80"/>
      <c r="F44" s="80"/>
    </row>
    <row r="45" spans="1:6" x14ac:dyDescent="0.25">
      <c r="A45" s="80"/>
      <c r="B45" s="80"/>
      <c r="C45" s="80"/>
      <c r="D45" s="80"/>
      <c r="E45" s="80"/>
      <c r="F45" s="80"/>
    </row>
    <row r="46" spans="1:6" x14ac:dyDescent="0.25">
      <c r="A46" s="80"/>
      <c r="B46" s="80"/>
      <c r="C46" s="80"/>
      <c r="D46" s="80"/>
      <c r="E46" s="80"/>
      <c r="F46" s="80"/>
    </row>
    <row r="47" spans="1:6" x14ac:dyDescent="0.25">
      <c r="A47" s="80"/>
      <c r="B47" s="80"/>
      <c r="C47" s="80"/>
      <c r="D47" s="80"/>
      <c r="E47" s="80"/>
      <c r="F47" s="80"/>
    </row>
    <row r="48" spans="1:6" x14ac:dyDescent="0.25">
      <c r="A48" s="80"/>
      <c r="B48" s="80"/>
      <c r="C48" s="80"/>
      <c r="D48" s="80"/>
      <c r="E48" s="80"/>
      <c r="F48" s="80"/>
    </row>
    <row r="49" spans="1:6" x14ac:dyDescent="0.25">
      <c r="A49" s="80"/>
      <c r="B49" s="80"/>
      <c r="C49" s="80"/>
      <c r="D49" s="80"/>
      <c r="E49" s="80"/>
      <c r="F49" s="80"/>
    </row>
    <row r="50" spans="1:6" x14ac:dyDescent="0.25">
      <c r="A50" s="80"/>
      <c r="B50" s="80"/>
      <c r="C50" s="80"/>
      <c r="D50" s="80"/>
      <c r="E50" s="80"/>
      <c r="F50" s="80"/>
    </row>
    <row r="51" spans="1:6" x14ac:dyDescent="0.25">
      <c r="A51" s="80"/>
      <c r="B51" s="80"/>
      <c r="C51" s="80"/>
      <c r="D51" s="80"/>
      <c r="E51" s="80"/>
      <c r="F51" s="80"/>
    </row>
  </sheetData>
  <sheetProtection algorithmName="SHA-512" hashValue="gcpA79vfuSBcFv2CpB0dfjxujqvJ2JbLFm7zk4+XcWEIjlPRctQEzjzSjuEehYJFtFTRg1hIAiNKxDCsKYvy9w==" saltValue="lBMQepnVN+LWequQj8Z5uA==" spinCount="100000" sheet="1" objects="1" scenarios="1"/>
  <mergeCells count="2">
    <mergeCell ref="A4:G4"/>
    <mergeCell ref="A18:F18"/>
  </mergeCells>
  <dataValidations count="3">
    <dataValidation type="whole" operator="greaterThan" allowBlank="1" showInputMessage="1" showErrorMessage="1" sqref="E7:E16">
      <formula1>0</formula1>
    </dataValidation>
    <dataValidation type="decimal" operator="greaterThan" allowBlank="1" showInputMessage="1" showErrorMessage="1" sqref="D7:D16">
      <formula1>0</formula1>
    </dataValidation>
    <dataValidation type="list" allowBlank="1" showInputMessage="1" showErrorMessage="1" sqref="C7:C16">
      <formula1>$I$2:$I$6</formula1>
    </dataValidation>
  </dataValidations>
  <pageMargins left="0.7" right="0.7" top="0.78740157499999996" bottom="0.78740157499999996"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activeCell="H26" sqref="H26"/>
    </sheetView>
  </sheetViews>
  <sheetFormatPr baseColWidth="10" defaultColWidth="10.85546875" defaultRowHeight="15" x14ac:dyDescent="0.25"/>
  <cols>
    <col min="1" max="1" width="15.5703125" style="82" bestFit="1" customWidth="1"/>
    <col min="2" max="2" width="16.140625" style="82" customWidth="1"/>
    <col min="3" max="3" width="21.7109375" style="82" customWidth="1"/>
    <col min="4" max="4" width="22.5703125" style="82" customWidth="1"/>
    <col min="5" max="7" width="23.85546875" style="82" customWidth="1"/>
    <col min="8" max="8" width="18.5703125" style="82" bestFit="1" customWidth="1"/>
    <col min="9" max="9" width="22.42578125" style="82" bestFit="1" customWidth="1"/>
    <col min="10" max="10" width="11.85546875" style="82" customWidth="1"/>
    <col min="11" max="11" width="13.5703125" style="82" customWidth="1"/>
    <col min="12" max="12" width="13.140625" style="82" customWidth="1"/>
    <col min="13" max="13" width="13.85546875" style="82" customWidth="1"/>
    <col min="14" max="14" width="12.85546875" style="82" customWidth="1"/>
    <col min="15" max="15" width="12.5703125" style="82" customWidth="1"/>
    <col min="16" max="16384" width="10.85546875" style="82"/>
  </cols>
  <sheetData>
    <row r="1" spans="1:15" x14ac:dyDescent="0.25">
      <c r="A1" s="81" t="s">
        <v>55</v>
      </c>
    </row>
    <row r="2" spans="1:15" ht="70.5" customHeight="1" x14ac:dyDescent="0.25">
      <c r="A2" s="149" t="s">
        <v>128</v>
      </c>
      <c r="B2" s="149"/>
      <c r="C2" s="149"/>
      <c r="D2" s="149"/>
      <c r="E2" s="149"/>
      <c r="F2" s="149"/>
      <c r="G2" s="149"/>
      <c r="H2" s="149"/>
    </row>
    <row r="4" spans="1:15" x14ac:dyDescent="0.25">
      <c r="B4" s="83" t="s">
        <v>71</v>
      </c>
    </row>
    <row r="5" spans="1:15" ht="25.5" x14ac:dyDescent="0.25">
      <c r="A5" s="84"/>
      <c r="B5" s="85" t="s">
        <v>42</v>
      </c>
      <c r="C5" s="85" t="s">
        <v>49</v>
      </c>
      <c r="D5" s="85" t="s">
        <v>50</v>
      </c>
      <c r="E5" s="85" t="s">
        <v>51</v>
      </c>
      <c r="F5" s="85" t="s">
        <v>53</v>
      </c>
      <c r="G5" s="85" t="s">
        <v>54</v>
      </c>
      <c r="J5" s="84"/>
      <c r="K5" s="84"/>
      <c r="L5" s="84"/>
      <c r="M5" s="84"/>
      <c r="N5" s="84"/>
      <c r="O5" s="84"/>
    </row>
    <row r="6" spans="1:15" x14ac:dyDescent="0.25">
      <c r="A6" s="84"/>
      <c r="B6" s="55">
        <f>SUMIF(Busse!C15:C34,Busse!AP14,Busse!Q15:Q34)</f>
        <v>0</v>
      </c>
      <c r="C6" s="87">
        <f>B6</f>
        <v>0</v>
      </c>
      <c r="D6" s="55">
        <v>80</v>
      </c>
      <c r="E6" s="86">
        <f>C6*D6/100</f>
        <v>0</v>
      </c>
      <c r="F6" s="88" t="s">
        <v>56</v>
      </c>
      <c r="G6" s="86">
        <f>E6</f>
        <v>0</v>
      </c>
      <c r="H6" s="89"/>
      <c r="I6" s="89"/>
      <c r="J6" s="90"/>
      <c r="K6" s="90"/>
      <c r="L6" s="89"/>
      <c r="M6" s="91"/>
      <c r="N6" s="89"/>
      <c r="O6" s="89"/>
    </row>
    <row r="7" spans="1:15" x14ac:dyDescent="0.25">
      <c r="A7" s="84"/>
      <c r="B7" s="89"/>
      <c r="C7" s="89"/>
      <c r="D7" s="89"/>
      <c r="E7" s="89"/>
      <c r="F7" s="89"/>
      <c r="G7" s="89"/>
      <c r="H7" s="89"/>
      <c r="I7" s="89"/>
      <c r="J7" s="90"/>
      <c r="K7" s="90"/>
      <c r="L7" s="89"/>
      <c r="M7" s="91"/>
      <c r="N7" s="89"/>
      <c r="O7" s="89"/>
    </row>
    <row r="8" spans="1:15" x14ac:dyDescent="0.25">
      <c r="A8" s="84"/>
      <c r="B8" s="92" t="s">
        <v>70</v>
      </c>
      <c r="C8" s="89"/>
      <c r="E8" s="89"/>
      <c r="F8" s="89"/>
      <c r="G8" s="89"/>
      <c r="H8" s="89"/>
      <c r="I8" s="89"/>
      <c r="J8" s="90"/>
      <c r="K8" s="90"/>
      <c r="L8" s="89"/>
      <c r="M8" s="91"/>
      <c r="N8" s="89"/>
      <c r="O8" s="89"/>
    </row>
    <row r="9" spans="1:15" ht="26.25" x14ac:dyDescent="0.25">
      <c r="A9" s="84"/>
      <c r="B9" s="93" t="s">
        <v>43</v>
      </c>
      <c r="C9" s="85" t="s">
        <v>49</v>
      </c>
      <c r="D9" s="85" t="s">
        <v>50</v>
      </c>
      <c r="E9" s="85" t="s">
        <v>51</v>
      </c>
      <c r="F9" s="85" t="s">
        <v>53</v>
      </c>
      <c r="G9" s="85" t="s">
        <v>54</v>
      </c>
      <c r="J9" s="90"/>
      <c r="L9" s="89"/>
      <c r="N9" s="89"/>
      <c r="O9" s="89"/>
    </row>
    <row r="10" spans="1:15" x14ac:dyDescent="0.25">
      <c r="B10" s="55">
        <f>SUM(SUMIF(Busse!C15:C34,Busse!AP15,Busse!Q15:Q34),SUMIF(Busse!C15:C34,Busse!AP17,Busse!Q15:Q34))</f>
        <v>0</v>
      </c>
      <c r="C10" s="87">
        <f>B10</f>
        <v>0</v>
      </c>
      <c r="D10" s="55">
        <v>80</v>
      </c>
      <c r="E10" s="86">
        <f>C10*D10/100</f>
        <v>0</v>
      </c>
      <c r="F10" s="88" t="s">
        <v>56</v>
      </c>
      <c r="G10" s="86">
        <f>E10</f>
        <v>0</v>
      </c>
    </row>
    <row r="11" spans="1:15" x14ac:dyDescent="0.25">
      <c r="B11" s="94"/>
      <c r="C11" s="94"/>
      <c r="D11" s="94"/>
      <c r="E11" s="94"/>
      <c r="F11" s="94"/>
    </row>
    <row r="12" spans="1:15" x14ac:dyDescent="0.25">
      <c r="B12" s="83" t="s">
        <v>99</v>
      </c>
      <c r="C12" s="94"/>
      <c r="D12" s="94"/>
      <c r="E12" s="94"/>
      <c r="F12" s="94"/>
    </row>
    <row r="13" spans="1:15" ht="25.5" x14ac:dyDescent="0.25">
      <c r="B13" s="93" t="s">
        <v>100</v>
      </c>
      <c r="C13" s="85" t="s">
        <v>49</v>
      </c>
      <c r="D13" s="85" t="s">
        <v>50</v>
      </c>
      <c r="E13" s="85" t="s">
        <v>51</v>
      </c>
      <c r="F13" s="85" t="s">
        <v>53</v>
      </c>
      <c r="G13" s="85" t="s">
        <v>54</v>
      </c>
    </row>
    <row r="14" spans="1:15" x14ac:dyDescent="0.25">
      <c r="B14" s="55">
        <f>SUMIF(Busse!C15:C34,Busse!AP16,Busse!Q15:Q34)</f>
        <v>0</v>
      </c>
      <c r="C14" s="87">
        <f>B14</f>
        <v>0</v>
      </c>
      <c r="D14" s="55">
        <v>40</v>
      </c>
      <c r="E14" s="86">
        <f>C14*D14/100</f>
        <v>0</v>
      </c>
      <c r="F14" s="88" t="s">
        <v>56</v>
      </c>
      <c r="G14" s="86">
        <f>E14</f>
        <v>0</v>
      </c>
    </row>
    <row r="15" spans="1:15" x14ac:dyDescent="0.25">
      <c r="B15" s="94"/>
      <c r="C15" s="94"/>
      <c r="D15" s="94"/>
      <c r="E15" s="94"/>
      <c r="F15" s="94"/>
    </row>
    <row r="16" spans="1:15" x14ac:dyDescent="0.25">
      <c r="B16" s="83" t="s">
        <v>69</v>
      </c>
      <c r="C16" s="94"/>
      <c r="D16" s="94"/>
      <c r="E16" s="94"/>
      <c r="F16" s="94"/>
    </row>
    <row r="17" spans="2:12" ht="26.25" x14ac:dyDescent="0.25">
      <c r="B17" s="93" t="s">
        <v>44</v>
      </c>
      <c r="C17" s="93" t="s">
        <v>45</v>
      </c>
      <c r="D17" s="93" t="s">
        <v>46</v>
      </c>
      <c r="E17" s="93" t="s">
        <v>47</v>
      </c>
      <c r="F17" s="93" t="s">
        <v>48</v>
      </c>
      <c r="G17" s="85" t="s">
        <v>49</v>
      </c>
      <c r="H17" s="85" t="s">
        <v>50</v>
      </c>
      <c r="I17" s="85" t="s">
        <v>51</v>
      </c>
      <c r="J17" s="85" t="s">
        <v>52</v>
      </c>
      <c r="K17" s="85" t="s">
        <v>53</v>
      </c>
      <c r="L17" s="85" t="s">
        <v>54</v>
      </c>
    </row>
    <row r="18" spans="2:12" x14ac:dyDescent="0.25">
      <c r="B18" s="55">
        <f>SUMIF(Infrastruktur!C7:C16,Infrastruktur!I2,Infrastruktur!F7:F16)</f>
        <v>0</v>
      </c>
      <c r="C18" s="55">
        <f>SUMIF(Infrastruktur!C7:C16,Infrastruktur!I3,Infrastruktur!F7:F16)</f>
        <v>0</v>
      </c>
      <c r="D18" s="55">
        <f>SUMIF(Infrastruktur!C7:C16,Infrastruktur!I4,Infrastruktur!F7:F16)</f>
        <v>0</v>
      </c>
      <c r="E18" s="55">
        <f>SUMIF(Infrastruktur!C7:C16,Infrastruktur!I5,Infrastruktur!F7:F16)</f>
        <v>0</v>
      </c>
      <c r="F18" s="55">
        <f>SUMIF(Infrastruktur!C7:C16,Infrastruktur!I6,Infrastruktur!F7:F16)</f>
        <v>0</v>
      </c>
      <c r="G18" s="87">
        <f>SUM(B18:F18)</f>
        <v>0</v>
      </c>
      <c r="H18" s="56">
        <v>40</v>
      </c>
      <c r="I18" s="98">
        <f>G18*H18/100</f>
        <v>0</v>
      </c>
      <c r="J18" s="99"/>
      <c r="K18" s="98">
        <f>G18*J18/100</f>
        <v>0</v>
      </c>
      <c r="L18" s="98">
        <f>I18+K18</f>
        <v>0</v>
      </c>
    </row>
  </sheetData>
  <sheetProtection algorithmName="SHA-512" hashValue="4UAL1SQl9qtsnGjjchPwfletQcq13B7dtN4AGCN2pJYOJzZJqVnS+Ix6+hm2CCUi5bEpY/JRgVIh1eRi4dP1vA==" saltValue="LnzC/2Rq5s6OhrCssNNuig==" spinCount="100000" sheet="1" objects="1" scenarios="1"/>
  <mergeCells count="1">
    <mergeCell ref="A2:H2"/>
  </mergeCells>
  <pageMargins left="0.7" right="0.7" top="0.78740157499999996" bottom="0.78740157499999996"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J34" sqref="J34"/>
    </sheetView>
  </sheetViews>
  <sheetFormatPr baseColWidth="10" defaultRowHeight="15" x14ac:dyDescent="0.25"/>
  <cols>
    <col min="1" max="1" width="20.140625" customWidth="1"/>
    <col min="2" max="7" width="25.7109375" customWidth="1"/>
  </cols>
  <sheetData>
    <row r="1" spans="1:7" ht="38.1" customHeight="1" x14ac:dyDescent="0.25">
      <c r="A1" s="150" t="s">
        <v>152</v>
      </c>
      <c r="B1" s="150"/>
      <c r="C1" s="150"/>
      <c r="D1" s="150"/>
      <c r="E1" s="150"/>
      <c r="F1" s="150"/>
      <c r="G1" s="150"/>
    </row>
    <row r="3" spans="1:7" x14ac:dyDescent="0.25">
      <c r="A3" s="130" t="s">
        <v>139</v>
      </c>
      <c r="B3" s="130" t="s">
        <v>133</v>
      </c>
      <c r="C3" s="130" t="s">
        <v>134</v>
      </c>
      <c r="D3" s="130" t="s">
        <v>135</v>
      </c>
      <c r="E3" s="130" t="s">
        <v>136</v>
      </c>
      <c r="F3" s="130" t="s">
        <v>137</v>
      </c>
      <c r="G3" s="130" t="s">
        <v>138</v>
      </c>
    </row>
    <row r="4" spans="1:7" ht="30" customHeight="1" x14ac:dyDescent="0.25">
      <c r="A4" s="131" t="s">
        <v>87</v>
      </c>
      <c r="B4" s="134"/>
      <c r="C4" s="134"/>
      <c r="D4" s="134"/>
      <c r="E4" s="134"/>
      <c r="F4" s="134"/>
      <c r="G4" s="134"/>
    </row>
    <row r="5" spans="1:7" ht="30" customHeight="1" x14ac:dyDescent="0.25">
      <c r="A5" s="132" t="s">
        <v>153</v>
      </c>
      <c r="B5" s="134"/>
      <c r="C5" s="134"/>
      <c r="D5" s="134"/>
      <c r="E5" s="134"/>
      <c r="F5" s="134"/>
      <c r="G5" s="134"/>
    </row>
    <row r="6" spans="1:7" ht="30" customHeight="1" x14ac:dyDescent="0.25">
      <c r="A6" s="132" t="s">
        <v>154</v>
      </c>
      <c r="B6" s="134"/>
      <c r="C6" s="134"/>
      <c r="D6" s="134"/>
      <c r="E6" s="134"/>
      <c r="F6" s="134"/>
      <c r="G6" s="134"/>
    </row>
    <row r="7" spans="1:7" ht="30" customHeight="1" x14ac:dyDescent="0.25">
      <c r="A7" s="132" t="s">
        <v>155</v>
      </c>
      <c r="B7" s="134"/>
      <c r="C7" s="134"/>
      <c r="D7" s="134"/>
      <c r="E7" s="134"/>
      <c r="F7" s="134"/>
      <c r="G7" s="134"/>
    </row>
    <row r="8" spans="1:7" ht="30" customHeight="1" x14ac:dyDescent="0.25"/>
    <row r="9" spans="1:7" ht="18.75" x14ac:dyDescent="0.25">
      <c r="A9" s="129" t="s">
        <v>140</v>
      </c>
    </row>
    <row r="11" spans="1:7" x14ac:dyDescent="0.25">
      <c r="A11" s="130" t="s">
        <v>141</v>
      </c>
      <c r="B11" s="130" t="s">
        <v>142</v>
      </c>
      <c r="C11" s="130" t="s">
        <v>143</v>
      </c>
      <c r="D11" s="130" t="s">
        <v>144</v>
      </c>
      <c r="E11" s="130" t="s">
        <v>145</v>
      </c>
      <c r="F11" s="130" t="s">
        <v>146</v>
      </c>
      <c r="G11" s="130" t="s">
        <v>138</v>
      </c>
    </row>
    <row r="12" spans="1:7" ht="30" customHeight="1" x14ac:dyDescent="0.25">
      <c r="A12" s="133" t="s">
        <v>150</v>
      </c>
      <c r="B12" s="134"/>
      <c r="C12" s="134"/>
      <c r="D12" s="134"/>
      <c r="E12" s="134"/>
      <c r="F12" s="134"/>
      <c r="G12" s="134"/>
    </row>
    <row r="13" spans="1:7" ht="45" customHeight="1" x14ac:dyDescent="0.25">
      <c r="A13" s="133" t="s">
        <v>151</v>
      </c>
      <c r="B13" s="128"/>
      <c r="C13" s="128"/>
      <c r="D13" s="128"/>
      <c r="E13" s="128"/>
      <c r="F13" s="128"/>
      <c r="G13" s="128"/>
    </row>
    <row r="14" spans="1:7" ht="45" customHeight="1" x14ac:dyDescent="0.25"/>
    <row r="15" spans="1:7" ht="18.75" x14ac:dyDescent="0.3">
      <c r="A15" s="151" t="s">
        <v>156</v>
      </c>
      <c r="B15" s="151"/>
      <c r="C15" s="151"/>
      <c r="D15" s="151"/>
      <c r="E15" s="151"/>
      <c r="F15" s="151"/>
      <c r="G15" s="151"/>
    </row>
    <row r="16" spans="1:7" ht="18.75" x14ac:dyDescent="0.25">
      <c r="A16" s="152" t="s">
        <v>157</v>
      </c>
      <c r="B16" s="152"/>
      <c r="C16" s="152"/>
      <c r="D16" s="152"/>
      <c r="E16" s="152"/>
      <c r="F16" s="152"/>
      <c r="G16" s="152"/>
    </row>
    <row r="18" spans="1:7" x14ac:dyDescent="0.25">
      <c r="A18" s="130" t="s">
        <v>139</v>
      </c>
      <c r="B18" s="130" t="s">
        <v>133</v>
      </c>
      <c r="C18" s="130" t="s">
        <v>134</v>
      </c>
      <c r="D18" s="130" t="s">
        <v>135</v>
      </c>
      <c r="E18" s="130" t="s">
        <v>136</v>
      </c>
      <c r="F18" s="130" t="s">
        <v>137</v>
      </c>
      <c r="G18" s="130" t="s">
        <v>138</v>
      </c>
    </row>
    <row r="19" spans="1:7" ht="30" customHeight="1" x14ac:dyDescent="0.25">
      <c r="A19" s="131" t="s">
        <v>87</v>
      </c>
      <c r="B19" s="134"/>
      <c r="C19" s="134"/>
      <c r="D19" s="134"/>
      <c r="E19" s="134"/>
      <c r="F19" s="134"/>
      <c r="G19" s="134"/>
    </row>
    <row r="20" spans="1:7" ht="30" customHeight="1" x14ac:dyDescent="0.25">
      <c r="A20" s="132" t="s">
        <v>153</v>
      </c>
      <c r="B20" s="134"/>
      <c r="C20" s="134"/>
      <c r="D20" s="134"/>
      <c r="E20" s="134"/>
      <c r="F20" s="134"/>
      <c r="G20" s="134"/>
    </row>
    <row r="21" spans="1:7" ht="30" x14ac:dyDescent="0.25">
      <c r="A21" s="132" t="s">
        <v>154</v>
      </c>
      <c r="B21" s="134"/>
      <c r="C21" s="134"/>
      <c r="D21" s="134"/>
      <c r="E21" s="134"/>
      <c r="F21" s="134"/>
      <c r="G21" s="134"/>
    </row>
    <row r="22" spans="1:7" ht="30" x14ac:dyDescent="0.25">
      <c r="A22" s="132" t="s">
        <v>155</v>
      </c>
      <c r="B22" s="134"/>
      <c r="C22" s="134"/>
      <c r="D22" s="134"/>
      <c r="E22" s="134"/>
      <c r="F22" s="134"/>
      <c r="G22" s="134"/>
    </row>
    <row r="23" spans="1:7" ht="30" customHeight="1" x14ac:dyDescent="0.25"/>
    <row r="24" spans="1:7" s="135" customFormat="1" ht="18.75" x14ac:dyDescent="0.3">
      <c r="A24" s="129" t="s">
        <v>158</v>
      </c>
    </row>
    <row r="26" spans="1:7" x14ac:dyDescent="0.25">
      <c r="A26" s="130" t="s">
        <v>141</v>
      </c>
      <c r="B26" s="130" t="s">
        <v>142</v>
      </c>
      <c r="C26" s="130" t="s">
        <v>143</v>
      </c>
      <c r="D26" s="130" t="s">
        <v>144</v>
      </c>
      <c r="E26" s="130" t="s">
        <v>145</v>
      </c>
      <c r="F26" s="130" t="s">
        <v>146</v>
      </c>
      <c r="G26" s="130" t="s">
        <v>138</v>
      </c>
    </row>
    <row r="27" spans="1:7" ht="30" customHeight="1" x14ac:dyDescent="0.25">
      <c r="A27" s="133" t="s">
        <v>150</v>
      </c>
      <c r="B27" s="134"/>
      <c r="C27" s="134"/>
      <c r="D27" s="134"/>
      <c r="E27" s="134"/>
      <c r="F27" s="134"/>
      <c r="G27" s="134"/>
    </row>
    <row r="28" spans="1:7" ht="45" customHeight="1" x14ac:dyDescent="0.25">
      <c r="A28" s="133" t="s">
        <v>151</v>
      </c>
      <c r="B28" s="128"/>
      <c r="C28" s="128"/>
      <c r="D28" s="128"/>
      <c r="E28" s="128"/>
      <c r="F28" s="128"/>
      <c r="G28" s="128"/>
    </row>
    <row r="29" spans="1:7" ht="30" customHeight="1" x14ac:dyDescent="0.25"/>
    <row r="30" spans="1:7" s="135" customFormat="1" ht="18.75" x14ac:dyDescent="0.3">
      <c r="A30" s="129" t="s">
        <v>159</v>
      </c>
    </row>
    <row r="32" spans="1:7" x14ac:dyDescent="0.25">
      <c r="A32" s="130" t="s">
        <v>139</v>
      </c>
      <c r="B32" s="130" t="s">
        <v>133</v>
      </c>
      <c r="C32" s="130" t="s">
        <v>134</v>
      </c>
      <c r="D32" s="130" t="s">
        <v>135</v>
      </c>
      <c r="E32" s="130" t="s">
        <v>136</v>
      </c>
      <c r="F32" s="130" t="s">
        <v>137</v>
      </c>
      <c r="G32" s="130" t="s">
        <v>138</v>
      </c>
    </row>
    <row r="33" spans="1:7" ht="30" customHeight="1" x14ac:dyDescent="0.25">
      <c r="A33" s="131" t="s">
        <v>87</v>
      </c>
      <c r="B33" s="134"/>
      <c r="C33" s="134"/>
      <c r="D33" s="134"/>
      <c r="E33" s="134"/>
      <c r="F33" s="134"/>
      <c r="G33" s="134"/>
    </row>
    <row r="34" spans="1:7" ht="30" customHeight="1" x14ac:dyDescent="0.25">
      <c r="A34" s="132" t="s">
        <v>153</v>
      </c>
      <c r="B34" s="134"/>
      <c r="C34" s="134"/>
      <c r="D34" s="134"/>
      <c r="E34" s="134"/>
      <c r="F34" s="134"/>
      <c r="G34" s="134"/>
    </row>
    <row r="35" spans="1:7" ht="30" customHeight="1" x14ac:dyDescent="0.25">
      <c r="A35" s="132" t="s">
        <v>154</v>
      </c>
      <c r="B35" s="134"/>
      <c r="C35" s="134"/>
      <c r="D35" s="134"/>
      <c r="E35" s="134"/>
      <c r="F35" s="134"/>
      <c r="G35" s="134"/>
    </row>
    <row r="36" spans="1:7" ht="30" customHeight="1" x14ac:dyDescent="0.25">
      <c r="A36" s="132" t="s">
        <v>155</v>
      </c>
      <c r="B36" s="134"/>
      <c r="C36" s="134"/>
      <c r="D36" s="134"/>
      <c r="E36" s="134"/>
      <c r="F36" s="134"/>
      <c r="G36" s="134"/>
    </row>
    <row r="37" spans="1:7" ht="30" customHeight="1" x14ac:dyDescent="0.25"/>
    <row r="38" spans="1:7" s="135" customFormat="1" ht="18.75" x14ac:dyDescent="0.3">
      <c r="A38" s="129" t="s">
        <v>160</v>
      </c>
    </row>
    <row r="40" spans="1:7" x14ac:dyDescent="0.25">
      <c r="A40" s="130" t="s">
        <v>141</v>
      </c>
      <c r="B40" s="130" t="s">
        <v>142</v>
      </c>
      <c r="C40" s="130" t="s">
        <v>143</v>
      </c>
      <c r="D40" s="130" t="s">
        <v>144</v>
      </c>
      <c r="E40" s="130" t="s">
        <v>145</v>
      </c>
      <c r="F40" s="130" t="s">
        <v>146</v>
      </c>
      <c r="G40" s="130" t="s">
        <v>138</v>
      </c>
    </row>
    <row r="41" spans="1:7" ht="30" customHeight="1" x14ac:dyDescent="0.25">
      <c r="A41" s="133" t="s">
        <v>150</v>
      </c>
      <c r="B41" s="134"/>
      <c r="C41" s="134"/>
      <c r="D41" s="134"/>
      <c r="E41" s="134"/>
      <c r="F41" s="134"/>
      <c r="G41" s="134"/>
    </row>
    <row r="42" spans="1:7" ht="45" customHeight="1" x14ac:dyDescent="0.25">
      <c r="A42" s="133" t="s">
        <v>151</v>
      </c>
      <c r="B42" s="128"/>
      <c r="C42" s="128"/>
      <c r="D42" s="128"/>
      <c r="E42" s="128"/>
      <c r="F42" s="128"/>
      <c r="G42" s="128"/>
    </row>
  </sheetData>
  <mergeCells count="3">
    <mergeCell ref="A1:G1"/>
    <mergeCell ref="A15:G15"/>
    <mergeCell ref="A16:G1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Busse</vt:lpstr>
      <vt:lpstr>Infrastruktur</vt:lpstr>
      <vt:lpstr>Vorlage für Skizze</vt:lpstr>
      <vt:lpstr>Flottengröße und Beschaffung</vt:lpstr>
      <vt:lpstr>Busse!_GoBack</vt:lpstr>
      <vt:lpstr>Busse!Druckbereich</vt:lpstr>
      <vt:lpstr>Infrastruktur!Druckbereich</vt:lpstr>
      <vt:lpstr>'Vorlage für Skizze'!Druckbereich</vt:lpstr>
    </vt:vector>
  </TitlesOfParts>
  <Company>PTJ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Blinde</dc:creator>
  <cp:lastModifiedBy>Knieschewski, Arno</cp:lastModifiedBy>
  <cp:lastPrinted>2019-06-20T10:25:10Z</cp:lastPrinted>
  <dcterms:created xsi:type="dcterms:W3CDTF">2015-10-16T05:35:44Z</dcterms:created>
  <dcterms:modified xsi:type="dcterms:W3CDTF">2023-07-06T09:33:08Z</dcterms:modified>
</cp:coreProperties>
</file>