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 codeName="DieseArbeitsmappe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O:\EVI3\00_Vorhaben\03TB5 - 5. Aufruf\01 - Vorbereitung\Internetseite Skizze\"/>
    </mc:Choice>
  </mc:AlternateContent>
  <xr:revisionPtr revIDLastSave="0" documentId="13_ncr:1_{8773B948-DF98-4B78-A062-B96DAC5DF4E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01_Allgemein" sheetId="16" r:id="rId1"/>
    <sheet name="02_Flottengröße u. Beschaffung" sheetId="15" r:id="rId2"/>
    <sheet name="03_Busse" sheetId="7" r:id="rId3"/>
    <sheet name="04_Infrastruktur" sheetId="10" r:id="rId4"/>
  </sheets>
  <definedNames>
    <definedName name="_GoBack" localSheetId="2">'03_Busse'!$BH$12</definedName>
    <definedName name="AC_11kW">#REF!</definedName>
    <definedName name="AC_22kW">#REF!</definedName>
    <definedName name="AC_4kW">#REF!</definedName>
    <definedName name="AC_LS">#REF!</definedName>
    <definedName name="DC_LS">#REF!</definedName>
    <definedName name="_xlnm.Print_Area" localSheetId="2">'03_Busse'!$A$1:$S$32</definedName>
    <definedName name="_xlnm.Print_Area" localSheetId="3">'04_Infrastruktur'!$A$1:$J$22</definedName>
    <definedName name="EUR_AC_11kW">#REF!</definedName>
    <definedName name="EUR_AC_22kW">#REF!</definedName>
    <definedName name="EUR_AC_4kW">#REF!</definedName>
    <definedName name="EUR_AC_LS">#REF!</definedName>
    <definedName name="EUR_DC_LS">#REF!</definedName>
    <definedName name="ja">#REF!</definedName>
    <definedName name="nein">#REF!</definedName>
    <definedName name="PositionSumme">#REF!</definedName>
    <definedName name="Typ_E_Fahrzeug__Auswahlbox">#REF!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7" l="1"/>
  <c r="AM13" i="7"/>
  <c r="AM14" i="7"/>
  <c r="AM15" i="7"/>
  <c r="AM16" i="7"/>
  <c r="AM17" i="7"/>
  <c r="AM18" i="7"/>
  <c r="AM19" i="7"/>
  <c r="AM20" i="7"/>
  <c r="AM21" i="7"/>
  <c r="AM22" i="7"/>
  <c r="AM23" i="7"/>
  <c r="AM24" i="7"/>
  <c r="AM25" i="7"/>
  <c r="AM26" i="7"/>
  <c r="AM27" i="7"/>
  <c r="AM28" i="7"/>
  <c r="AM29" i="7"/>
  <c r="AM30" i="7"/>
  <c r="AM31" i="7"/>
  <c r="AM12" i="7"/>
  <c r="F29" i="10"/>
  <c r="F39" i="10" s="1"/>
  <c r="F30" i="10"/>
  <c r="F31" i="10"/>
  <c r="F32" i="10"/>
  <c r="F33" i="10"/>
  <c r="F34" i="10"/>
  <c r="F35" i="10"/>
  <c r="F36" i="10"/>
  <c r="F37" i="10"/>
  <c r="B19" i="15"/>
  <c r="AQ13" i="7" l="1"/>
  <c r="AQ14" i="7"/>
  <c r="AQ15" i="7"/>
  <c r="AQ16" i="7"/>
  <c r="AQ17" i="7"/>
  <c r="AQ18" i="7"/>
  <c r="AQ19" i="7"/>
  <c r="AQ20" i="7"/>
  <c r="AQ21" i="7"/>
  <c r="AQ22" i="7"/>
  <c r="AQ23" i="7"/>
  <c r="AQ24" i="7"/>
  <c r="AQ25" i="7"/>
  <c r="AQ26" i="7"/>
  <c r="AQ27" i="7"/>
  <c r="AQ28" i="7"/>
  <c r="AQ29" i="7"/>
  <c r="AQ30" i="7"/>
  <c r="AQ31" i="7"/>
  <c r="AQ12" i="7"/>
  <c r="F11" i="7"/>
  <c r="A25" i="15"/>
  <c r="A24" i="15"/>
  <c r="A23" i="15"/>
  <c r="A22" i="15"/>
  <c r="A21" i="15"/>
  <c r="A13" i="15"/>
  <c r="A12" i="15"/>
  <c r="A11" i="15"/>
  <c r="A10" i="15"/>
  <c r="A9" i="15"/>
  <c r="V12" i="7" l="1"/>
  <c r="P17" i="7"/>
  <c r="V21" i="7"/>
  <c r="F26" i="15"/>
  <c r="E26" i="15"/>
  <c r="D26" i="15"/>
  <c r="B26" i="15"/>
  <c r="C26" i="15"/>
  <c r="F38" i="10" l="1"/>
  <c r="D11" i="10"/>
  <c r="AF12" i="7"/>
  <c r="Q11" i="7"/>
  <c r="P13" i="7"/>
  <c r="P14" i="7"/>
  <c r="P15" i="7"/>
  <c r="P16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12" i="7"/>
  <c r="P11" i="7"/>
  <c r="F14" i="15"/>
  <c r="E14" i="15"/>
  <c r="D14" i="15"/>
  <c r="C14" i="15"/>
  <c r="B14" i="15"/>
  <c r="B7" i="15" s="1"/>
  <c r="W12" i="7" s="1"/>
  <c r="D7" i="7"/>
  <c r="AN13" i="7"/>
  <c r="AN14" i="7"/>
  <c r="AN15" i="7"/>
  <c r="AN16" i="7"/>
  <c r="AN17" i="7"/>
  <c r="AN18" i="7"/>
  <c r="AN19" i="7"/>
  <c r="AN20" i="7"/>
  <c r="AN21" i="7"/>
  <c r="AN22" i="7"/>
  <c r="AN23" i="7"/>
  <c r="AN24" i="7"/>
  <c r="AN25" i="7"/>
  <c r="AN26" i="7"/>
  <c r="AN27" i="7"/>
  <c r="AN28" i="7"/>
  <c r="AN29" i="7"/>
  <c r="AN30" i="7"/>
  <c r="AN31" i="7"/>
  <c r="AN12" i="7"/>
  <c r="AL13" i="7"/>
  <c r="AL14" i="7"/>
  <c r="AL15" i="7"/>
  <c r="AL16" i="7"/>
  <c r="AL17" i="7"/>
  <c r="AL18" i="7"/>
  <c r="AL19" i="7"/>
  <c r="AL20" i="7"/>
  <c r="AL21" i="7"/>
  <c r="AL22" i="7"/>
  <c r="AL23" i="7"/>
  <c r="AL24" i="7"/>
  <c r="AL25" i="7"/>
  <c r="AL26" i="7"/>
  <c r="AL27" i="7"/>
  <c r="AL28" i="7"/>
  <c r="AL29" i="7"/>
  <c r="AL30" i="7"/>
  <c r="AL31" i="7"/>
  <c r="AL12" i="7"/>
  <c r="AK13" i="7"/>
  <c r="AK14" i="7"/>
  <c r="AK15" i="7"/>
  <c r="AK16" i="7"/>
  <c r="AK17" i="7"/>
  <c r="AK18" i="7"/>
  <c r="AK19" i="7"/>
  <c r="AK20" i="7"/>
  <c r="AK21" i="7"/>
  <c r="AK22" i="7"/>
  <c r="AK23" i="7"/>
  <c r="AK24" i="7"/>
  <c r="AK25" i="7"/>
  <c r="AK26" i="7"/>
  <c r="AK27" i="7"/>
  <c r="AK28" i="7"/>
  <c r="AK29" i="7"/>
  <c r="AK30" i="7"/>
  <c r="AK31" i="7"/>
  <c r="AK12" i="7"/>
  <c r="AG12" i="7"/>
  <c r="BE13" i="7"/>
  <c r="AU23" i="7"/>
  <c r="AB12" i="7" l="1"/>
  <c r="D2" i="7" s="1"/>
  <c r="Q28" i="7"/>
  <c r="Q29" i="7"/>
  <c r="Q21" i="7"/>
  <c r="Q18" i="7"/>
  <c r="Q17" i="7"/>
  <c r="Q27" i="7"/>
  <c r="Q20" i="7"/>
  <c r="Q16" i="7"/>
  <c r="Q26" i="7"/>
  <c r="Q24" i="7"/>
  <c r="Q23" i="7"/>
  <c r="Q22" i="7"/>
  <c r="Q15" i="7"/>
  <c r="Q25" i="7"/>
  <c r="Q14" i="7"/>
  <c r="Q13" i="7"/>
  <c r="Q19" i="7"/>
  <c r="Q30" i="7"/>
  <c r="Q12" i="7"/>
  <c r="S12" i="7" s="1"/>
  <c r="Q31" i="7"/>
  <c r="AC12" i="7"/>
  <c r="D3" i="7" s="1"/>
  <c r="D4" i="7"/>
  <c r="D5" i="7"/>
  <c r="BE14" i="7" l="1"/>
  <c r="BE15" i="7"/>
  <c r="BE16" i="7"/>
  <c r="BE17" i="7"/>
  <c r="BE18" i="7"/>
  <c r="BE19" i="7"/>
  <c r="BE20" i="7"/>
  <c r="BE21" i="7"/>
  <c r="BE22" i="7"/>
  <c r="BE23" i="7"/>
  <c r="BE24" i="7"/>
  <c r="BE25" i="7"/>
  <c r="BE26" i="7"/>
  <c r="BE27" i="7"/>
  <c r="BE28" i="7"/>
  <c r="BE29" i="7"/>
  <c r="BE30" i="7"/>
  <c r="BE31" i="7"/>
  <c r="BE12" i="7"/>
  <c r="D6" i="7" l="1"/>
  <c r="A23" i="10"/>
  <c r="F12" i="10"/>
  <c r="F19" i="10"/>
  <c r="F17" i="10"/>
  <c r="F16" i="10"/>
  <c r="F21" i="10"/>
  <c r="F15" i="10"/>
  <c r="F13" i="10"/>
  <c r="F20" i="10"/>
  <c r="F18" i="10"/>
  <c r="F14" i="10"/>
  <c r="AH12" i="7"/>
  <c r="V22" i="7"/>
  <c r="U12" i="7" s="1"/>
  <c r="D8" i="7" s="1"/>
  <c r="AO12" i="7" l="1"/>
  <c r="S13" i="7"/>
  <c r="AP12" i="7" l="1"/>
  <c r="S31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2" i="7" l="1" a="1"/>
  <c r="S32" i="7" s="1"/>
  <c r="AZ21" i="7" l="1"/>
  <c r="AO14" i="7" l="1"/>
  <c r="AP14" i="7" s="1"/>
  <c r="F22" i="10" l="1"/>
  <c r="AA12" i="7" s="1"/>
  <c r="AO16" i="7" l="1"/>
  <c r="AP16" i="7" l="1"/>
  <c r="AO13" i="7"/>
  <c r="AP13" i="7" l="1"/>
  <c r="AO29" i="7"/>
  <c r="AP29" i="7" s="1"/>
  <c r="AO21" i="7"/>
  <c r="AP21" i="7" s="1"/>
  <c r="AO28" i="7"/>
  <c r="AP28" i="7" s="1"/>
  <c r="AO30" i="7"/>
  <c r="AP30" i="7" s="1"/>
  <c r="AO27" i="7"/>
  <c r="AP27" i="7" s="1"/>
  <c r="AO19" i="7"/>
  <c r="AP19" i="7" s="1"/>
  <c r="AO26" i="7"/>
  <c r="AP26" i="7" s="1"/>
  <c r="AO25" i="7"/>
  <c r="AP25" i="7" s="1"/>
  <c r="AO17" i="7"/>
  <c r="AP17" i="7" s="1"/>
  <c r="AO18" i="7"/>
  <c r="AP18" i="7" s="1"/>
  <c r="AO24" i="7"/>
  <c r="AP24" i="7" s="1"/>
  <c r="AO15" i="7"/>
  <c r="AP15" i="7" s="1"/>
  <c r="AO22" i="7"/>
  <c r="AP22" i="7" s="1"/>
  <c r="AO23" i="7"/>
  <c r="AP23" i="7" s="1"/>
  <c r="AO20" i="7"/>
  <c r="AP20" i="7" s="1"/>
  <c r="AO31" i="7"/>
  <c r="AP31" i="7" s="1"/>
  <c r="AU21" i="7"/>
  <c r="AV21" i="7"/>
  <c r="AW21" i="7"/>
  <c r="AX21" i="7"/>
  <c r="AY21" i="7"/>
  <c r="AU22" i="7"/>
  <c r="AV22" i="7"/>
  <c r="AW22" i="7"/>
  <c r="AX22" i="7"/>
  <c r="AY22" i="7"/>
  <c r="AZ22" i="7"/>
  <c r="AV23" i="7"/>
  <c r="AW23" i="7"/>
  <c r="AX23" i="7"/>
  <c r="AY23" i="7"/>
  <c r="AZ23" i="7"/>
  <c r="AV20" i="7"/>
  <c r="AW20" i="7"/>
  <c r="AX20" i="7"/>
  <c r="AY20" i="7"/>
  <c r="AZ20" i="7"/>
  <c r="AU20" i="7"/>
  <c r="Y12" i="7" l="1" a="1"/>
  <c r="Y12" i="7" s="1"/>
  <c r="AP32" i="7"/>
  <c r="AI12" i="7" s="1"/>
  <c r="Z12" i="7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<sst xmlns="http://schemas.openxmlformats.org/spreadsheetml/2006/main" count="210" uniqueCount="167">
  <si>
    <t>Erstelldatum</t>
  </si>
  <si>
    <t>Name Skizzeneinreicher</t>
  </si>
  <si>
    <t xml:space="preserve">Skizzeneinreicher ist vorsteuerabzugsberechtigt </t>
  </si>
  <si>
    <t>ja</t>
  </si>
  <si>
    <t>Ist ein grenzüberschreitender Verkehr geplant?</t>
  </si>
  <si>
    <t>nein</t>
  </si>
  <si>
    <t>Ermittlung der förderfähigen Ausgaben (EfA) für Busse</t>
  </si>
  <si>
    <t>Aktuelle Flottengröße (Anzahl Busse aller Antriebsarten):</t>
  </si>
  <si>
    <t>Anzahl Busse mit emissionsfreien Antrieben (in Bestandsflotte):</t>
  </si>
  <si>
    <t>Aktueller Elektrifizierungsgrad der Bestandsflotte</t>
  </si>
  <si>
    <t>Elektrifizierungsgrad der Busflotte nach Förderung</t>
  </si>
  <si>
    <t>Elektrifizierungskategorie</t>
  </si>
  <si>
    <t>Überwiegender Einsatzkontext gemäß Aufruf:</t>
  </si>
  <si>
    <t>Hinweise:</t>
  </si>
  <si>
    <t>Durchschnittliche Laufleistung in km/Jahr pro Bus</t>
  </si>
  <si>
    <t xml:space="preserve">Nur für "1.1. Batterie" </t>
  </si>
  <si>
    <t>Nur für "1.2. Brennstoffzelle" auszufüllen</t>
  </si>
  <si>
    <t>Netto</t>
  </si>
  <si>
    <t>Position</t>
  </si>
  <si>
    <t>Fahrzeugklasse und Länge Bus [Auswahlbox]</t>
  </si>
  <si>
    <t>Antriebssystem nach Aufruf Kapitel 2 [Auswahlbox]</t>
  </si>
  <si>
    <t>Neufahrzeug oder Umrüstung [Auswahlbox]</t>
  </si>
  <si>
    <t>ÖPNV und Linienverkehr</t>
  </si>
  <si>
    <t>Reise- und Fernverkehre</t>
  </si>
  <si>
    <t>Sonstiger Verkehr</t>
  </si>
  <si>
    <t>Ladestrategie [Auswahlbox]</t>
  </si>
  <si>
    <t>Anteil erneuerbarer Wasserstoff aller geförderten BZ-Bussen in %</t>
  </si>
  <si>
    <t>Brennstoffzelle nur als Range-Extender? [Auswahlbox]</t>
  </si>
  <si>
    <t>Busklasse [Auswahlbox]</t>
  </si>
  <si>
    <t>Welchen SORT wird der Bus fahren? [Auswahlbox]</t>
  </si>
  <si>
    <t>Ersetzt das Neufahrzeug einen bestehenden Dieselbus? [Auswahlbox]</t>
  </si>
  <si>
    <t>Anzahl zu beschaffender Fahrzeuge des Typs</t>
  </si>
  <si>
    <t>Förderfähige Ausgaben</t>
  </si>
  <si>
    <t>Technologiepfad</t>
  </si>
  <si>
    <t>Einsatzkontext</t>
  </si>
  <si>
    <t>Kategorie</t>
  </si>
  <si>
    <t>Fördereffizienz (Punkte)</t>
  </si>
  <si>
    <t>Klimaschutzbeitrag</t>
  </si>
  <si>
    <t>Förderfähige Ausgaben Bus in Euro</t>
  </si>
  <si>
    <t>Förderfähige Ausgaben Infrastruktur in Euro</t>
  </si>
  <si>
    <t>Aktuelle Flottengröße</t>
  </si>
  <si>
    <t>Anzahl Busse mit emissionsfreien Antrieben</t>
  </si>
  <si>
    <t>Anzahl geförderter Busse mit emissionsfreien Antrieben</t>
  </si>
  <si>
    <t>Anzahl noch nicht beschaffter emissionsfreier Busse für die aber bereits eine Förderzusage vorliegt</t>
  </si>
  <si>
    <t>Ist grenzüberschreitender Verkehr geplant?</t>
  </si>
  <si>
    <t>Anzahl beantragter Busse in Skizze</t>
  </si>
  <si>
    <t>Davon als Substitution für Dieselbus</t>
  </si>
  <si>
    <t>Eingesparte CO2 Emissionen/Jahr [kg]</t>
  </si>
  <si>
    <t>Platzkapazität</t>
  </si>
  <si>
    <t>CO2 Emissionen  Referenzfahrzeug
[kg CO2/km]</t>
  </si>
  <si>
    <t>Verbrauch Wasserstoff (kg H2/km)</t>
  </si>
  <si>
    <t>CO2 Emissionen alternativer Antrieb (kg CO2/km)</t>
  </si>
  <si>
    <t>Eingesparte CO2 Emissionen [kg CO2/km]</t>
  </si>
  <si>
    <t>Eingesparte CO2 Emissionen [kg]</t>
  </si>
  <si>
    <t>Batterie</t>
  </si>
  <si>
    <t>Diesel-referenz</t>
  </si>
  <si>
    <t>Brennstoffzelle</t>
  </si>
  <si>
    <t>Gas</t>
  </si>
  <si>
    <t>Batterie (Umrüstung)</t>
  </si>
  <si>
    <t>Brennstoffzelle (Umrüstung)</t>
  </si>
  <si>
    <t>CO2 kg/km von Referenzfahrzeug</t>
  </si>
  <si>
    <t>Hilfstabelle Substitution</t>
  </si>
  <si>
    <t>Neufahrzeug</t>
  </si>
  <si>
    <t>Depotladung</t>
  </si>
  <si>
    <t>M3 Klasse 1</t>
  </si>
  <si>
    <t>SORT I</t>
  </si>
  <si>
    <t>muss mit FQ aus Profi errechnet werden</t>
  </si>
  <si>
    <t>bis 8 m</t>
  </si>
  <si>
    <t>Streckenladung</t>
  </si>
  <si>
    <t>M3 Klasse 2</t>
  </si>
  <si>
    <t>SORT II</t>
  </si>
  <si>
    <t>8-10,6 m</t>
  </si>
  <si>
    <t>SORT III</t>
  </si>
  <si>
    <t>Technologieübergreifend</t>
  </si>
  <si>
    <t>10,6-16 m</t>
  </si>
  <si>
    <t>Depot- und Streckenladung</t>
  </si>
  <si>
    <t>ab 16m</t>
  </si>
  <si>
    <t>Umrüstung</t>
  </si>
  <si>
    <t>Wenn die beantragen Busse keine Dieselbusse ersetzten (keine Substitution), erhöhen diese Busse die Gesamtflotte welche für die Berechnung der oberen Schranke genutzt wird.</t>
  </si>
  <si>
    <t>Brutto</t>
  </si>
  <si>
    <t>Antrag enthält</t>
  </si>
  <si>
    <t>Bedigung 1</t>
  </si>
  <si>
    <t>Alle emissionsfreien Busse betrachtet (Zeile 6)</t>
  </si>
  <si>
    <t>Bedigung 2</t>
  </si>
  <si>
    <t>M2</t>
  </si>
  <si>
    <t>Grenzen</t>
  </si>
  <si>
    <t>Wasserstoffverbräuche als kg H2/km</t>
  </si>
  <si>
    <t>nur BZ</t>
  </si>
  <si>
    <t>BZ als Range-Extender</t>
  </si>
  <si>
    <t>Linienverkehr (national)</t>
  </si>
  <si>
    <t>Summe</t>
  </si>
  <si>
    <t xml:space="preserve">Bitte tragen Sie die vorstehende Summe in easy-Online im Reiter "Gesamtfinanzierung" in das entsprechende Feld ein. </t>
  </si>
  <si>
    <t>Linienverkehr (grenzüberschreitend)</t>
  </si>
  <si>
    <t>Linienverkehr (Transit-Fahrten)</t>
  </si>
  <si>
    <r>
      <t xml:space="preserve">Schülerverkehr </t>
    </r>
    <r>
      <rPr>
        <sz val="10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  <scheme val="minor"/>
      </rPr>
      <t>Sonderform des Linienverkehrs)</t>
    </r>
  </si>
  <si>
    <t>Gelegenheitsverkehr (Ausflugsfahrten)</t>
  </si>
  <si>
    <t>Gelegenheitsverkehr (Fernreise)</t>
  </si>
  <si>
    <t>Gelegenheitsverkehr (Mietomnibus)</t>
  </si>
  <si>
    <t>Betrieb auf Flughäfen</t>
  </si>
  <si>
    <t>Betrieb auf Werksgelände</t>
  </si>
  <si>
    <t>M3 Klasse A</t>
  </si>
  <si>
    <t>M3 Klasse B</t>
  </si>
  <si>
    <t>Oberleitung</t>
  </si>
  <si>
    <t>Sonstige Verkehre</t>
  </si>
  <si>
    <t>Großes Unternehmen</t>
  </si>
  <si>
    <t>Mittleres Unternehmen</t>
  </si>
  <si>
    <t>Kleines Unternehmen</t>
  </si>
  <si>
    <t>Kommunales Unternehmen</t>
  </si>
  <si>
    <t>Ermittlung der förderfähigen Ausgaben (EfA) für Lade- und Betankungsinfrastruktur</t>
  </si>
  <si>
    <t>Anzahl vorhandener Ladepunkte</t>
  </si>
  <si>
    <t>Art der Ladepunkte</t>
  </si>
  <si>
    <t>Beschreibung der Infrastruktur</t>
  </si>
  <si>
    <t>Investitionskategorie [Auswahlbox]</t>
  </si>
  <si>
    <t>Anzahl zu beschaffender Einheiten dieser Position</t>
  </si>
  <si>
    <t xml:space="preserve">Förderfähige Ausgaben </t>
  </si>
  <si>
    <t>Nähere Angaben zu den beantragten Ladepunkten</t>
  </si>
  <si>
    <t>Standort der Ladepunkte</t>
  </si>
  <si>
    <t>Anzahl der beantragten Ladepunkte</t>
  </si>
  <si>
    <t>Übersicht zur aktuellen und zukünftigen Busflotte einschließlich Beschaffungsplanung und Berechnung des Elektrifizierungsgrades</t>
  </si>
  <si>
    <t>Elektrifizierungsgrad vor Bundesförderung</t>
  </si>
  <si>
    <t>EG-Fahrzeugklasse</t>
  </si>
  <si>
    <t>Dieselbus</t>
  </si>
  <si>
    <t>Batteriebus</t>
  </si>
  <si>
    <t>Brennstoffzellenbus</t>
  </si>
  <si>
    <t>Sonstige Alternativen</t>
  </si>
  <si>
    <t>2. Zukünftige Bestandsflotte nach Förderung</t>
  </si>
  <si>
    <t>Elektrifizierungsgrad nach Bundesförderung</t>
  </si>
  <si>
    <t>Untergrenze 1</t>
  </si>
  <si>
    <t>Untergrenze 2</t>
  </si>
  <si>
    <t>Obergrenze 2</t>
  </si>
  <si>
    <t>Die Angaben dienen der Ermittlung des Elektrifizierungsgrades der Busflotte.</t>
  </si>
  <si>
    <t>ÖPNV und Linienverkehre</t>
  </si>
  <si>
    <t>Summe max. Ladeleistung der beantragten Ladepunkte</t>
  </si>
  <si>
    <t>Max. Gesamtleistung der vorh. Ladepunkte</t>
  </si>
  <si>
    <t>Art der vorh. Ladepunkte</t>
  </si>
  <si>
    <t>Kat1</t>
  </si>
  <si>
    <t>Kat1 &amp; Kat2</t>
  </si>
  <si>
    <t>Kat3</t>
  </si>
  <si>
    <t>Untergrenze 3</t>
  </si>
  <si>
    <t>Obergrenze 1</t>
  </si>
  <si>
    <t>Kat2</t>
  </si>
  <si>
    <t>bis 8m</t>
  </si>
  <si>
    <t>größer 8m bis 10,6m</t>
  </si>
  <si>
    <t>größer 10,6m bis 16m</t>
  </si>
  <si>
    <t>größer 16m</t>
  </si>
  <si>
    <t>Reise- und Fernbus</t>
  </si>
  <si>
    <t>Reise- und Fernbusse</t>
  </si>
  <si>
    <t>bestehende Netzanschlussleistung</t>
  </si>
  <si>
    <t>voraussichtlich benötigte Netzanschlussleistung</t>
  </si>
  <si>
    <t>Skizze – Allgemeine Angaben</t>
  </si>
  <si>
    <t>1. Aktuelle Bestandsflotte einschließlich bereits bestellter Busse sowie weitere Busse, für die eine Förderung vorliegt</t>
  </si>
  <si>
    <t>Fehler: Angaben überprüfen!</t>
  </si>
  <si>
    <t>Kategorie K1</t>
  </si>
  <si>
    <t>Kategorie K2</t>
  </si>
  <si>
    <t>Kategorie K3</t>
  </si>
  <si>
    <t>Kategorie K4</t>
  </si>
  <si>
    <t>Nicht zuordbar</t>
  </si>
  <si>
    <t>ACHTUNG: Keine Infrastrukturförderung in Kategorie K4</t>
  </si>
  <si>
    <t>Stellen Sie die Zusammensetzung Ihrer Busflotte nach Abschluss der in der Skizze dargestellten Förderung dar.</t>
  </si>
  <si>
    <t>Batterieoberleitungsbus</t>
  </si>
  <si>
    <t>Geben Sie die Anzahl der Fahrzeuge getrennt nach Fahrzeuglänge und Antriebsart an. Berücksichtigen Sie dabei auch bereits förderbewilligte emissionsfreie Busse.</t>
  </si>
  <si>
    <t>Skizzen-ID (verfügbar nach Einreichung in easy-Online)</t>
  </si>
  <si>
    <t>Organisationsform des Skizzeneinreichers</t>
  </si>
  <si>
    <t>Statistische Daten:</t>
  </si>
  <si>
    <t>Flottenangaben fehlen</t>
  </si>
  <si>
    <r>
      <t>1. Beantworten Sie zuerst die obere</t>
    </r>
    <r>
      <rPr>
        <sz val="12"/>
        <rFont val="Calibri"/>
        <family val="2"/>
        <scheme val="minor"/>
      </rPr>
      <t>n</t>
    </r>
    <r>
      <rPr>
        <sz val="12"/>
        <color theme="1"/>
        <rFont val="Calibri"/>
        <family val="2"/>
        <scheme val="minor"/>
      </rPr>
      <t xml:space="preserve"> Punkte, bevor die weiteren Tabellenblätter zur Flottengröße sowie der Bus- und Infrastrukturbeschaffung ausgefüllt werden.
2. Füllen Sie zwingend die Registerkarte "Flottengröße und Beschaffung" aus.
3. Eine Skizze darf entweder nur Batteriebusse oder nur Brennstoffzellenbusse enthalten. Werden beide Technologien benötigt, müssen 2 getrennte Skizzen eingereicht werden.
4. Jeder in der Skizze angegebene Bus bzw. jede Busgruppe (Positionen 1–20, Blatt 03_Busse) ist anhand der Laufleistung einem überwiegenden Einsatzkontext (ÖPNV/Linienverkehr, Reise-/Fernbus oder Sonstiger Verkehr) zuzuordnen. Alle Busse einer Skizze müssen denselben überwiegenden Einsatzkontext aufweisen; bei Abweichungen sind getrennte Skizzen einzureichen.
5. Speichern Sie die ausgefüllten Arbeitsblätter als PDF und fügen Sie es der Skizze bei ("Endfassung einreichen" in easy-Online). 
6. Schicken Sie die Excel Datei inklusive der easy-Online-Kennu</t>
    </r>
    <r>
      <rPr>
        <sz val="12"/>
        <rFont val="Calibri"/>
        <family val="2"/>
        <scheme val="minor"/>
      </rPr>
      <t xml:space="preserve">ng als Präfix im Datei-Namen </t>
    </r>
    <r>
      <rPr>
        <sz val="12"/>
        <color theme="1"/>
        <rFont val="Calibri"/>
        <family val="2"/>
        <scheme val="minor"/>
      </rPr>
      <t>an "</t>
    </r>
    <r>
      <rPr>
        <sz val="12"/>
        <color rgb="FF0070C0"/>
        <rFont val="Calibri"/>
        <family val="2"/>
        <scheme val="minor"/>
      </rPr>
      <t>ptj-evi-busse@ptj.de</t>
    </r>
    <r>
      <rPr>
        <sz val="12"/>
        <color theme="1"/>
        <rFont val="Calibri"/>
        <family val="2"/>
        <scheme val="minor"/>
      </rPr>
      <t xml:space="preserve">". 
Bsp: </t>
    </r>
    <r>
      <rPr>
        <sz val="12"/>
        <color rgb="FF0070C0"/>
        <rFont val="Calibri"/>
        <family val="2"/>
        <scheme val="minor"/>
      </rPr>
      <t>10050000_foerderfaehige_ausgaben.xlsx</t>
    </r>
  </si>
  <si>
    <t>Max. Ladeleistung pro beantragten Ladepunkte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</si>
</sst>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_ ;\-#,##0\ "/>
    <numFmt numFmtId="165" formatCode="#,##0\ &quot;€&quot;"/>
    <numFmt numFmtId="166" formatCode="0.0"/>
    <numFmt numFmtId="167" formatCode="_-* #,##0_-;\-* #,##0_-;_-* &quot;-&quot;??_-;_-@_-"/>
    <numFmt numFmtId="168" formatCode="0.0%"/>
    <numFmt numFmtId="169" formatCode="0.000"/>
    <numFmt numFmtId="170" formatCode="_-* #,##0.00\ [$€-407]_-;\-* #,##0.00\ [$€-407]_-;_-* &quot;-&quot;??\ [$€-407]_-;_-@_-"/>
    <numFmt numFmtId="171" formatCode="#,##0\ \k\V\A"/>
    <numFmt numFmtId="172" formatCode="#,##0\ \k\W"/>
    <numFmt numFmtId="173" formatCode="_-* #,##0.00\ &quot;€&quot;_-;\-* #,##0.00\ &quot;€&quot;_-;_-* &quot;-&quot;\ &quot;€&quot;_-;_-@_-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2060"/>
      <name val="Segoe UI"/>
      <family val="2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26262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62626"/>
      <name val="Arial"/>
      <family val="2"/>
    </font>
    <font>
      <b/>
      <sz val="18"/>
      <color rgb="FFFF0000"/>
      <name val="Calibri"/>
      <family val="2"/>
      <scheme val="minor"/>
    </font>
    <font>
      <sz val="11"/>
      <color theme="1"/>
      <name val="carlito"/>
    </font>
    <font>
      <sz val="14"/>
      <color theme="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2"/>
      <color rgb="FFFFFFFF"/>
      <name val="Calibri"/>
      <family val="2"/>
    </font>
    <font>
      <sz val="12"/>
      <color rgb="FFFFFFFF"/>
      <name val="Calibri"/>
      <family val="2"/>
    </font>
    <font>
      <b/>
      <sz val="14"/>
      <color rgb="FFFFFFFF"/>
      <name val="Calibri"/>
      <family val="2"/>
    </font>
    <font>
      <b/>
      <sz val="11"/>
      <color theme="1"/>
      <name val="Calibri"/>
      <family val="2"/>
    </font>
    <font>
      <b/>
      <sz val="11"/>
      <color rgb="FF3F3F3F"/>
      <name val="Calibri"/>
      <family val="2"/>
    </font>
    <font>
      <b/>
      <sz val="12"/>
      <color rgb="FFFFFFFF"/>
      <name val="Calibri"/>
      <family val="2"/>
    </font>
    <font>
      <b/>
      <sz val="14"/>
      <color rgb="FFFFFFFF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2"/>
      <color rgb="FFFFFFFF"/>
      <name val="Calibri"/>
      <family val="2"/>
    </font>
    <font>
      <sz val="12"/>
      <color rgb="FF0070C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EEF5FB"/>
        <bgColor rgb="FF000000"/>
      </patternFill>
    </fill>
    <fill>
      <patternFill patternType="solid">
        <fgColor rgb="FF1F4E78"/>
        <bgColor rgb="FF000000"/>
      </patternFill>
    </fill>
    <fill>
      <patternFill patternType="solid">
        <fgColor rgb="FFD9EAF7"/>
        <bgColor rgb="FF000000"/>
      </patternFill>
    </fill>
    <fill>
      <patternFill patternType="solid">
        <fgColor rgb="FFD9EAF7"/>
      </patternFill>
    </fill>
    <fill>
      <patternFill patternType="solid">
        <fgColor rgb="FF1F4E78"/>
      </patternFill>
    </fill>
    <fill>
      <patternFill patternType="solid">
        <fgColor theme="3"/>
      </patternFill>
    </fill>
    <fill>
      <patternFill patternType="solid">
        <fgColor rgb="FFEEF5FB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FBFBF"/>
      </left>
      <right style="thin">
        <color rgb="FFBFBFBF"/>
      </right>
      <top style="medium">
        <color rgb="FF7F7F7F"/>
      </top>
      <bottom style="medium">
        <color rgb="FF7F7F7F"/>
      </bottom>
      <diagonal/>
    </border>
    <border>
      <left/>
      <right style="thin">
        <color rgb="FFBFBFBF"/>
      </right>
      <top style="medium">
        <color rgb="FF7F7F7F"/>
      </top>
      <bottom style="medium">
        <color rgb="FF7F7F7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medium">
        <color rgb="FF7F7F7F"/>
      </bottom>
      <diagonal/>
    </border>
    <border>
      <left/>
      <right style="thin">
        <color rgb="FFBFBFBF"/>
      </right>
      <top/>
      <bottom style="medium">
        <color rgb="FF7F7F7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7" fillId="0" borderId="0" applyBorder="0" applyProtection="0">
      <alignment vertical="center"/>
    </xf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4" fontId="3" fillId="3" borderId="0" xfId="0" applyNumberFormat="1" applyFont="1" applyFill="1" applyAlignment="1" applyProtection="1">
      <alignment horizontal="right" vertical="center"/>
      <protection hidden="1"/>
    </xf>
    <xf numFmtId="0" fontId="5" fillId="0" borderId="0" xfId="0" applyFont="1" applyProtection="1">
      <protection hidden="1"/>
    </xf>
    <xf numFmtId="0" fontId="0" fillId="3" borderId="0" xfId="0" applyFill="1" applyProtection="1">
      <protection hidden="1"/>
    </xf>
    <xf numFmtId="0" fontId="2" fillId="0" borderId="0" xfId="0" applyFont="1" applyProtection="1">
      <protection hidden="1"/>
    </xf>
    <xf numFmtId="0" fontId="0" fillId="4" borderId="0" xfId="0" applyFill="1" applyProtection="1">
      <protection hidden="1"/>
    </xf>
    <xf numFmtId="0" fontId="2" fillId="4" borderId="0" xfId="0" applyFont="1" applyFill="1" applyProtection="1">
      <protection hidden="1"/>
    </xf>
    <xf numFmtId="0" fontId="0" fillId="0" borderId="2" xfId="0" applyBorder="1" applyProtection="1"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wrapText="1"/>
      <protection hidden="1"/>
    </xf>
    <xf numFmtId="0" fontId="0" fillId="4" borderId="0" xfId="0" applyFill="1" applyAlignment="1" applyProtection="1">
      <alignment wrapText="1"/>
      <protection hidden="1"/>
    </xf>
    <xf numFmtId="0" fontId="0" fillId="5" borderId="0" xfId="0" applyFill="1" applyAlignment="1" applyProtection="1">
      <alignment wrapText="1"/>
      <protection hidden="1"/>
    </xf>
    <xf numFmtId="1" fontId="0" fillId="0" borderId="1" xfId="0" applyNumberFormat="1" applyBorder="1" applyProtection="1">
      <protection hidden="1"/>
    </xf>
    <xf numFmtId="165" fontId="0" fillId="4" borderId="0" xfId="0" applyNumberFormat="1" applyFill="1" applyProtection="1">
      <protection hidden="1"/>
    </xf>
    <xf numFmtId="0" fontId="0" fillId="6" borderId="0" xfId="0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0" fillId="2" borderId="0" xfId="0" applyFill="1" applyAlignment="1" applyProtection="1">
      <alignment wrapText="1"/>
      <protection hidden="1"/>
    </xf>
    <xf numFmtId="165" fontId="0" fillId="2" borderId="0" xfId="0" applyNumberFormat="1" applyFill="1" applyProtection="1">
      <protection hidden="1"/>
    </xf>
    <xf numFmtId="165" fontId="0" fillId="0" borderId="0" xfId="0" applyNumberFormat="1" applyProtection="1">
      <protection hidden="1"/>
    </xf>
    <xf numFmtId="0" fontId="11" fillId="0" borderId="0" xfId="0" applyFont="1" applyProtection="1">
      <protection hidden="1"/>
    </xf>
    <xf numFmtId="0" fontId="2" fillId="0" borderId="3" xfId="0" applyFont="1" applyBorder="1" applyAlignment="1" applyProtection="1">
      <alignment horizontal="center"/>
      <protection hidden="1"/>
    </xf>
    <xf numFmtId="0" fontId="4" fillId="3" borderId="0" xfId="0" applyFont="1" applyFill="1" applyProtection="1">
      <protection hidden="1"/>
    </xf>
    <xf numFmtId="0" fontId="9" fillId="3" borderId="0" xfId="0" applyFont="1" applyFill="1" applyProtection="1">
      <protection hidden="1"/>
    </xf>
    <xf numFmtId="0" fontId="6" fillId="3" borderId="0" xfId="0" applyFont="1" applyFill="1" applyAlignment="1" applyProtection="1">
      <alignment vertical="center"/>
      <protection hidden="1"/>
    </xf>
    <xf numFmtId="0" fontId="6" fillId="3" borderId="0" xfId="0" applyFont="1" applyFill="1" applyAlignment="1" applyProtection="1">
      <alignment horizontal="left" vertical="center"/>
      <protection hidden="1"/>
    </xf>
    <xf numFmtId="49" fontId="10" fillId="3" borderId="0" xfId="0" applyNumberFormat="1" applyFont="1" applyFill="1" applyProtection="1">
      <protection hidden="1"/>
    </xf>
    <xf numFmtId="0" fontId="2" fillId="3" borderId="0" xfId="0" applyFont="1" applyFill="1" applyProtection="1">
      <protection hidden="1"/>
    </xf>
    <xf numFmtId="0" fontId="8" fillId="3" borderId="0" xfId="0" applyFont="1" applyFill="1" applyProtection="1">
      <protection hidden="1"/>
    </xf>
    <xf numFmtId="0" fontId="10" fillId="3" borderId="0" xfId="0" applyFont="1" applyFill="1" applyProtection="1">
      <protection hidden="1"/>
    </xf>
    <xf numFmtId="0" fontId="0" fillId="0" borderId="0" xfId="0" applyAlignment="1" applyProtection="1">
      <alignment wrapText="1"/>
      <protection hidden="1"/>
    </xf>
    <xf numFmtId="167" fontId="0" fillId="0" borderId="1" xfId="2" applyNumberFormat="1" applyFont="1" applyBorder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167" fontId="0" fillId="0" borderId="0" xfId="2" applyNumberFormat="1" applyFont="1" applyBorder="1" applyProtection="1">
      <protection hidden="1"/>
    </xf>
    <xf numFmtId="0" fontId="0" fillId="0" borderId="1" xfId="0" applyBorder="1" applyAlignment="1" applyProtection="1">
      <alignment horizontal="center" wrapText="1"/>
      <protection hidden="1"/>
    </xf>
    <xf numFmtId="0" fontId="12" fillId="0" borderId="1" xfId="0" applyFont="1" applyBorder="1" applyAlignment="1" applyProtection="1">
      <alignment horizontal="center" wrapText="1"/>
      <protection hidden="1"/>
    </xf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4" xfId="0" applyBorder="1" applyProtection="1">
      <protection hidden="1"/>
    </xf>
    <xf numFmtId="3" fontId="0" fillId="0" borderId="1" xfId="0" applyNumberFormat="1" applyBorder="1" applyProtection="1">
      <protection hidden="1"/>
    </xf>
    <xf numFmtId="0" fontId="12" fillId="0" borderId="1" xfId="0" applyFont="1" applyBorder="1" applyProtection="1">
      <protection hidden="1"/>
    </xf>
    <xf numFmtId="0" fontId="0" fillId="0" borderId="0" xfId="2" applyNumberFormat="1" applyFont="1" applyBorder="1" applyProtection="1">
      <protection hidden="1"/>
    </xf>
    <xf numFmtId="43" fontId="0" fillId="0" borderId="1" xfId="2" applyFont="1" applyFill="1" applyBorder="1" applyProtection="1">
      <protection hidden="1"/>
    </xf>
    <xf numFmtId="164" fontId="0" fillId="0" borderId="1" xfId="0" applyNumberFormat="1" applyBorder="1" applyProtection="1">
      <protection hidden="1"/>
    </xf>
    <xf numFmtId="167" fontId="0" fillId="0" borderId="1" xfId="2" applyNumberFormat="1" applyFont="1" applyFill="1" applyBorder="1" applyProtection="1">
      <protection hidden="1"/>
    </xf>
    <xf numFmtId="0" fontId="3" fillId="0" borderId="0" xfId="0" applyFont="1"/>
    <xf numFmtId="0" fontId="16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17" fillId="0" borderId="0" xfId="0" applyFont="1"/>
    <xf numFmtId="0" fontId="11" fillId="0" borderId="0" xfId="0" applyFont="1" applyAlignment="1" applyProtection="1">
      <alignment horizontal="center"/>
      <protection hidden="1"/>
    </xf>
    <xf numFmtId="0" fontId="13" fillId="0" borderId="0" xfId="0" applyFont="1" applyProtection="1">
      <protection hidden="1"/>
    </xf>
    <xf numFmtId="0" fontId="10" fillId="0" borderId="0" xfId="0" applyFont="1" applyAlignment="1" applyProtection="1">
      <alignment vertical="center"/>
      <protection hidden="1"/>
    </xf>
    <xf numFmtId="0" fontId="13" fillId="0" borderId="6" xfId="0" applyFont="1" applyBorder="1" applyProtection="1">
      <protection hidden="1"/>
    </xf>
    <xf numFmtId="0" fontId="13" fillId="0" borderId="4" xfId="0" applyFont="1" applyBorder="1" applyProtection="1">
      <protection hidden="1"/>
    </xf>
    <xf numFmtId="0" fontId="0" fillId="0" borderId="9" xfId="0" applyBorder="1" applyProtection="1">
      <protection hidden="1"/>
    </xf>
    <xf numFmtId="0" fontId="0" fillId="0" borderId="10" xfId="0" applyBorder="1" applyProtection="1">
      <protection hidden="1"/>
    </xf>
    <xf numFmtId="0" fontId="10" fillId="0" borderId="0" xfId="0" applyFont="1" applyAlignment="1" applyProtection="1">
      <alignment wrapText="1"/>
      <protection hidden="1"/>
    </xf>
    <xf numFmtId="0" fontId="0" fillId="3" borderId="0" xfId="0" applyFill="1" applyAlignment="1" applyProtection="1">
      <alignment wrapText="1"/>
      <protection hidden="1"/>
    </xf>
    <xf numFmtId="0" fontId="10" fillId="0" borderId="0" xfId="0" applyFont="1" applyProtection="1">
      <protection hidden="1"/>
    </xf>
    <xf numFmtId="0" fontId="15" fillId="0" borderId="0" xfId="0" applyFont="1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0" fontId="0" fillId="0" borderId="1" xfId="0" applyNumberFormat="1" applyBorder="1" applyProtection="1">
      <protection hidden="1"/>
    </xf>
    <xf numFmtId="169" fontId="0" fillId="0" borderId="1" xfId="0" applyNumberFormat="1" applyBorder="1" applyAlignment="1" applyProtection="1">
      <alignment horizontal="right"/>
      <protection hidden="1"/>
    </xf>
    <xf numFmtId="167" fontId="0" fillId="0" borderId="1" xfId="0" applyNumberFormat="1" applyBorder="1" applyProtection="1">
      <protection hidden="1"/>
    </xf>
    <xf numFmtId="170" fontId="0" fillId="0" borderId="1" xfId="0" applyNumberFormat="1" applyBorder="1" applyProtection="1">
      <protection hidden="1"/>
    </xf>
    <xf numFmtId="170" fontId="0" fillId="0" borderId="1" xfId="2" applyNumberFormat="1" applyFont="1" applyBorder="1" applyProtection="1">
      <protection hidden="1"/>
    </xf>
    <xf numFmtId="0" fontId="18" fillId="0" borderId="0" xfId="0" applyFont="1"/>
    <xf numFmtId="0" fontId="21" fillId="10" borderId="0" xfId="0" applyFont="1" applyFill="1" applyAlignment="1">
      <alignment wrapText="1"/>
    </xf>
    <xf numFmtId="0" fontId="22" fillId="9" borderId="14" xfId="0" applyFont="1" applyFill="1" applyBorder="1" applyAlignment="1">
      <alignment wrapText="1"/>
    </xf>
    <xf numFmtId="0" fontId="22" fillId="9" borderId="15" xfId="0" applyFont="1" applyFill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18" xfId="0" applyFont="1" applyBorder="1" applyAlignment="1">
      <alignment wrapText="1"/>
    </xf>
    <xf numFmtId="0" fontId="21" fillId="14" borderId="0" xfId="0" applyFont="1" applyFill="1" applyAlignment="1">
      <alignment vertical="center" wrapText="1"/>
    </xf>
    <xf numFmtId="0" fontId="19" fillId="7" borderId="0" xfId="0" applyFont="1" applyFill="1" applyAlignment="1"/>
    <xf numFmtId="0" fontId="27" fillId="12" borderId="0" xfId="0" applyFont="1" applyFill="1" applyAlignment="1">
      <alignment horizontal="left" vertical="center"/>
    </xf>
    <xf numFmtId="0" fontId="27" fillId="12" borderId="0" xfId="0" applyFont="1" applyFill="1" applyAlignment="1">
      <alignment horizontal="center" vertical="center" wrapText="1"/>
    </xf>
    <xf numFmtId="0" fontId="0" fillId="16" borderId="1" xfId="0" applyFill="1" applyBorder="1" applyAlignment="1">
      <alignment horizontal="left" vertical="center"/>
    </xf>
    <xf numFmtId="0" fontId="25" fillId="11" borderId="1" xfId="0" applyFont="1" applyFill="1" applyBorder="1" applyAlignment="1">
      <alignment vertical="center"/>
    </xf>
    <xf numFmtId="44" fontId="25" fillId="11" borderId="1" xfId="0" applyNumberFormat="1" applyFont="1" applyFill="1" applyBorder="1" applyAlignment="1">
      <alignment vertical="center"/>
    </xf>
    <xf numFmtId="44" fontId="25" fillId="11" borderId="1" xfId="0" applyNumberFormat="1" applyFont="1" applyFill="1" applyBorder="1" applyAlignment="1">
      <alignment vertical="center" wrapText="1"/>
    </xf>
    <xf numFmtId="0" fontId="0" fillId="3" borderId="0" xfId="0" applyFill="1" applyBorder="1" applyProtection="1">
      <protection hidden="1"/>
    </xf>
    <xf numFmtId="0" fontId="27" fillId="12" borderId="1" xfId="0" applyFont="1" applyFill="1" applyBorder="1" applyAlignment="1">
      <alignment horizontal="center" vertical="center" wrapText="1"/>
    </xf>
    <xf numFmtId="0" fontId="9" fillId="3" borderId="0" xfId="0" applyFont="1" applyFill="1" applyBorder="1" applyProtection="1">
      <protection hidden="1"/>
    </xf>
    <xf numFmtId="10" fontId="0" fillId="0" borderId="0" xfId="3" applyNumberFormat="1" applyFont="1" applyProtection="1">
      <protection hidden="1"/>
    </xf>
    <xf numFmtId="164" fontId="0" fillId="16" borderId="1" xfId="0" applyNumberFormat="1" applyFill="1" applyBorder="1" applyAlignment="1" applyProtection="1">
      <alignment horizontal="center" vertical="center"/>
      <protection locked="0"/>
    </xf>
    <xf numFmtId="44" fontId="0" fillId="16" borderId="1" xfId="0" applyNumberFormat="1" applyFill="1" applyBorder="1" applyAlignment="1" applyProtection="1">
      <alignment vertical="center"/>
      <protection locked="0"/>
    </xf>
    <xf numFmtId="167" fontId="0" fillId="16" borderId="1" xfId="0" applyNumberFormat="1" applyFill="1" applyBorder="1" applyAlignment="1" applyProtection="1">
      <alignment vertical="center"/>
      <protection locked="0"/>
    </xf>
    <xf numFmtId="168" fontId="0" fillId="16" borderId="1" xfId="0" applyNumberFormat="1" applyFill="1" applyBorder="1" applyAlignment="1" applyProtection="1">
      <alignment vertical="center"/>
      <protection locked="0"/>
    </xf>
    <xf numFmtId="1" fontId="0" fillId="16" borderId="11" xfId="0" applyNumberFormat="1" applyFill="1" applyBorder="1" applyAlignment="1" applyProtection="1">
      <alignment horizontal="center" vertical="center" wrapText="1"/>
      <protection locked="0"/>
    </xf>
    <xf numFmtId="172" fontId="0" fillId="16" borderId="11" xfId="0" applyNumberFormat="1" applyFill="1" applyBorder="1" applyAlignment="1" applyProtection="1">
      <alignment horizontal="center" vertical="center" wrapText="1"/>
      <protection locked="0"/>
    </xf>
    <xf numFmtId="171" fontId="0" fillId="16" borderId="11" xfId="0" applyNumberFormat="1" applyFill="1" applyBorder="1" applyAlignment="1" applyProtection="1">
      <alignment horizontal="center" vertical="center" wrapText="1"/>
      <protection locked="0"/>
    </xf>
    <xf numFmtId="0" fontId="0" fillId="16" borderId="1" xfId="0" applyFill="1" applyBorder="1" applyAlignment="1" applyProtection="1">
      <alignment vertical="center" wrapText="1"/>
      <protection locked="0"/>
    </xf>
    <xf numFmtId="167" fontId="0" fillId="16" borderId="1" xfId="0" applyNumberFormat="1" applyFill="1" applyBorder="1" applyAlignment="1" applyProtection="1">
      <alignment horizontal="center" vertical="center"/>
      <protection locked="0"/>
    </xf>
    <xf numFmtId="172" fontId="0" fillId="16" borderId="1" xfId="0" applyNumberFormat="1" applyFill="1" applyBorder="1" applyAlignment="1" applyProtection="1">
      <alignment horizontal="center" vertical="center"/>
      <protection locked="0"/>
    </xf>
    <xf numFmtId="0" fontId="3" fillId="3" borderId="0" xfId="0" applyFont="1" applyFill="1" applyBorder="1" applyAlignment="1" applyProtection="1">
      <alignment horizontal="left" vertical="center"/>
      <protection hidden="1"/>
    </xf>
    <xf numFmtId="0" fontId="20" fillId="0" borderId="17" xfId="0" applyFont="1" applyBorder="1" applyAlignment="1" applyProtection="1">
      <alignment horizontal="center"/>
      <protection locked="0"/>
    </xf>
    <xf numFmtId="0" fontId="20" fillId="0" borderId="19" xfId="0" applyFont="1" applyBorder="1" applyAlignment="1" applyProtection="1">
      <alignment horizontal="center"/>
      <protection locked="0"/>
    </xf>
    <xf numFmtId="0" fontId="20" fillId="0" borderId="0" xfId="0" applyFont="1" applyFill="1" applyBorder="1" applyAlignment="1">
      <alignment wrapText="1"/>
    </xf>
    <xf numFmtId="0" fontId="22" fillId="9" borderId="21" xfId="0" applyFont="1" applyFill="1" applyBorder="1" applyAlignment="1">
      <alignment wrapText="1"/>
    </xf>
    <xf numFmtId="0" fontId="22" fillId="9" borderId="22" xfId="0" applyFont="1" applyFill="1" applyBorder="1" applyAlignment="1">
      <alignment wrapText="1"/>
    </xf>
    <xf numFmtId="0" fontId="14" fillId="0" borderId="0" xfId="0" applyFont="1" applyBorder="1" applyAlignment="1">
      <alignment horizontal="left" vertical="center" wrapText="1"/>
    </xf>
    <xf numFmtId="0" fontId="29" fillId="10" borderId="0" xfId="0" applyFont="1" applyFill="1" applyBorder="1" applyAlignment="1">
      <alignment wrapText="1"/>
    </xf>
    <xf numFmtId="0" fontId="27" fillId="0" borderId="0" xfId="0" applyFont="1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49" fontId="0" fillId="16" borderId="1" xfId="0" applyNumberFormat="1" applyFill="1" applyBorder="1" applyAlignment="1" applyProtection="1">
      <alignment vertical="center"/>
      <protection locked="0"/>
    </xf>
    <xf numFmtId="166" fontId="0" fillId="16" borderId="1" xfId="0" applyNumberFormat="1" applyFill="1" applyBorder="1" applyAlignment="1" applyProtection="1">
      <alignment vertical="center"/>
      <protection locked="0"/>
    </xf>
    <xf numFmtId="0" fontId="0" fillId="16" borderId="1" xfId="0" applyFill="1" applyBorder="1" applyAlignment="1" applyProtection="1">
      <alignment vertical="center"/>
      <protection locked="0"/>
    </xf>
    <xf numFmtId="0" fontId="0" fillId="16" borderId="11" xfId="0" applyFill="1" applyBorder="1" applyAlignment="1" applyProtection="1">
      <alignment horizontal="center" vertical="center" wrapText="1"/>
      <protection locked="0"/>
    </xf>
    <xf numFmtId="0" fontId="27" fillId="9" borderId="15" xfId="0" applyFont="1" applyFill="1" applyBorder="1" applyAlignment="1">
      <alignment wrapText="1"/>
    </xf>
    <xf numFmtId="0" fontId="27" fillId="9" borderId="22" xfId="0" applyFont="1" applyFill="1" applyBorder="1" applyAlignment="1">
      <alignment wrapText="1"/>
    </xf>
    <xf numFmtId="0" fontId="29" fillId="14" borderId="0" xfId="0" applyFont="1" applyFill="1" applyAlignment="1">
      <alignment vertical="center" wrapText="1"/>
    </xf>
    <xf numFmtId="0" fontId="22" fillId="12" borderId="1" xfId="0" applyFont="1" applyFill="1" applyBorder="1" applyAlignment="1">
      <alignment horizontal="center" vertical="center" wrapText="1"/>
    </xf>
    <xf numFmtId="0" fontId="20" fillId="14" borderId="23" xfId="0" applyFont="1" applyFill="1" applyBorder="1" applyAlignment="1" applyProtection="1">
      <alignment horizontal="left" vertical="center" wrapText="1"/>
      <protection locked="0"/>
    </xf>
    <xf numFmtId="14" fontId="20" fillId="14" borderId="23" xfId="0" applyNumberFormat="1" applyFont="1" applyFill="1" applyBorder="1" applyAlignment="1" applyProtection="1">
      <alignment horizontal="left" vertical="center" wrapText="1"/>
      <protection locked="0"/>
    </xf>
    <xf numFmtId="10" fontId="2" fillId="0" borderId="0" xfId="3" applyNumberFormat="1" applyFont="1" applyBorder="1" applyAlignment="1" applyProtection="1">
      <alignment horizontal="center" vertical="center" wrapText="1"/>
      <protection hidden="1"/>
    </xf>
    <xf numFmtId="0" fontId="21" fillId="10" borderId="0" xfId="0" applyFont="1" applyFill="1" applyAlignment="1" applyProtection="1">
      <alignment horizontal="center" wrapText="1"/>
      <protection hidden="1"/>
    </xf>
    <xf numFmtId="3" fontId="26" fillId="16" borderId="12" xfId="0" applyNumberFormat="1" applyFont="1" applyFill="1" applyBorder="1" applyAlignment="1" applyProtection="1">
      <alignment horizontal="center" vertical="center"/>
      <protection hidden="1"/>
    </xf>
    <xf numFmtId="10" fontId="26" fillId="16" borderId="12" xfId="0" applyNumberFormat="1" applyFont="1" applyFill="1" applyBorder="1" applyAlignment="1" applyProtection="1">
      <alignment horizontal="center" vertical="center"/>
      <protection hidden="1"/>
    </xf>
    <xf numFmtId="10" fontId="26" fillId="16" borderId="12" xfId="0" applyNumberFormat="1" applyFont="1" applyFill="1" applyBorder="1" applyAlignment="1" applyProtection="1">
      <alignment horizontal="center" vertical="center" wrapText="1"/>
      <protection hidden="1"/>
    </xf>
    <xf numFmtId="173" fontId="0" fillId="16" borderId="1" xfId="0" applyNumberFormat="1" applyFill="1" applyBorder="1" applyAlignment="1" applyProtection="1">
      <alignment vertical="center"/>
      <protection hidden="1"/>
    </xf>
    <xf numFmtId="173" fontId="25" fillId="11" borderId="1" xfId="0" applyNumberFormat="1" applyFont="1" applyFill="1" applyBorder="1" applyAlignment="1" applyProtection="1">
      <alignment vertical="center"/>
      <protection hidden="1"/>
    </xf>
    <xf numFmtId="44" fontId="0" fillId="16" borderId="1" xfId="0" applyNumberFormat="1" applyFill="1" applyBorder="1" applyAlignment="1" applyProtection="1">
      <alignment vertical="center"/>
      <protection hidden="1"/>
    </xf>
    <xf numFmtId="44" fontId="25" fillId="11" borderId="1" xfId="0" applyNumberFormat="1" applyFont="1" applyFill="1" applyBorder="1" applyAlignment="1" applyProtection="1">
      <alignment vertical="center"/>
      <protection hidden="1"/>
    </xf>
    <xf numFmtId="0" fontId="25" fillId="16" borderId="1" xfId="0" applyFont="1" applyFill="1" applyBorder="1" applyAlignment="1" applyProtection="1">
      <alignment vertical="center"/>
      <protection hidden="1"/>
    </xf>
    <xf numFmtId="0" fontId="25" fillId="16" borderId="1" xfId="0" applyFont="1" applyFill="1" applyBorder="1" applyAlignment="1" applyProtection="1">
      <alignment horizontal="center" vertical="center" wrapText="1"/>
      <protection hidden="1"/>
    </xf>
    <xf numFmtId="0" fontId="25" fillId="16" borderId="1" xfId="0" applyFont="1" applyFill="1" applyBorder="1" applyAlignment="1" applyProtection="1">
      <alignment vertical="center" wrapText="1"/>
      <protection hidden="1"/>
    </xf>
    <xf numFmtId="0" fontId="27" fillId="12" borderId="1" xfId="0" applyFont="1" applyFill="1" applyBorder="1" applyAlignment="1" applyProtection="1">
      <alignment horizontal="center" vertical="center" wrapText="1"/>
      <protection hidden="1"/>
    </xf>
    <xf numFmtId="0" fontId="27" fillId="12" borderId="20" xfId="0" applyFont="1" applyFill="1" applyBorder="1" applyAlignment="1" applyProtection="1">
      <alignment horizontal="center" vertical="center" wrapText="1"/>
      <protection hidden="1"/>
    </xf>
    <xf numFmtId="170" fontId="0" fillId="16" borderId="1" xfId="0" applyNumberFormat="1" applyFill="1" applyBorder="1" applyAlignment="1" applyProtection="1">
      <alignment vertical="center"/>
      <protection hidden="1"/>
    </xf>
    <xf numFmtId="170" fontId="25" fillId="11" borderId="1" xfId="0" applyNumberFormat="1" applyFont="1" applyFill="1" applyBorder="1" applyAlignment="1" applyProtection="1">
      <alignment vertical="center"/>
      <protection hidden="1"/>
    </xf>
    <xf numFmtId="0" fontId="25" fillId="11" borderId="1" xfId="0" applyFont="1" applyFill="1" applyBorder="1" applyAlignment="1" applyProtection="1">
      <alignment vertical="center"/>
      <protection hidden="1"/>
    </xf>
    <xf numFmtId="172" fontId="0" fillId="16" borderId="1" xfId="0" applyNumberFormat="1" applyFill="1" applyBorder="1" applyAlignment="1" applyProtection="1">
      <alignment horizontal="center" vertical="center"/>
      <protection hidden="1"/>
    </xf>
    <xf numFmtId="172" fontId="25" fillId="11" borderId="1" xfId="0" applyNumberFormat="1" applyFont="1" applyFill="1" applyBorder="1" applyAlignment="1" applyProtection="1">
      <alignment horizontal="center" vertical="center"/>
      <protection hidden="1"/>
    </xf>
    <xf numFmtId="0" fontId="24" fillId="12" borderId="0" xfId="0" applyFont="1" applyFill="1" applyAlignment="1">
      <alignment horizontal="center" vertical="center"/>
    </xf>
    <xf numFmtId="0" fontId="19" fillId="13" borderId="0" xfId="0" applyFont="1" applyFill="1" applyAlignment="1">
      <alignment horizontal="center"/>
    </xf>
    <xf numFmtId="0" fontId="0" fillId="14" borderId="0" xfId="0" applyFill="1" applyAlignment="1">
      <alignment horizontal="left" vertical="top" wrapText="1"/>
    </xf>
    <xf numFmtId="0" fontId="19" fillId="7" borderId="0" xfId="0" applyFont="1" applyFill="1" applyAlignment="1">
      <alignment horizontal="center"/>
    </xf>
    <xf numFmtId="0" fontId="31" fillId="9" borderId="0" xfId="0" applyFont="1" applyFill="1" applyAlignment="1"/>
    <xf numFmtId="0" fontId="23" fillId="9" borderId="0" xfId="0" applyFont="1" applyFill="1" applyAlignment="1"/>
    <xf numFmtId="0" fontId="30" fillId="8" borderId="0" xfId="0" applyFont="1" applyFill="1" applyBorder="1" applyAlignment="1">
      <alignment wrapText="1"/>
    </xf>
    <xf numFmtId="0" fontId="20" fillId="8" borderId="0" xfId="0" applyFont="1" applyFill="1" applyBorder="1" applyAlignment="1">
      <alignment wrapText="1"/>
    </xf>
    <xf numFmtId="0" fontId="20" fillId="8" borderId="0" xfId="0" applyFont="1" applyFill="1" applyAlignment="1">
      <alignment wrapText="1"/>
    </xf>
    <xf numFmtId="0" fontId="30" fillId="8" borderId="0" xfId="0" applyFont="1" applyFill="1" applyAlignment="1">
      <alignment wrapText="1"/>
    </xf>
    <xf numFmtId="0" fontId="2" fillId="0" borderId="9" xfId="0" applyFont="1" applyBorder="1" applyAlignment="1" applyProtection="1">
      <alignment horizontal="right"/>
      <protection hidden="1"/>
    </xf>
    <xf numFmtId="0" fontId="25" fillId="14" borderId="1" xfId="0" applyFont="1" applyFill="1" applyBorder="1" applyAlignment="1">
      <alignment horizontal="left" vertical="center" wrapText="1"/>
    </xf>
    <xf numFmtId="0" fontId="25" fillId="15" borderId="1" xfId="0" applyFont="1" applyFill="1" applyBorder="1" applyAlignment="1">
      <alignment horizontal="left" vertical="center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4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8" fillId="12" borderId="0" xfId="0" applyFont="1" applyFill="1" applyAlignment="1">
      <alignment horizontal="center" vertical="center"/>
    </xf>
    <xf numFmtId="0" fontId="2" fillId="3" borderId="0" xfId="0" applyFont="1" applyFill="1" applyAlignment="1" applyProtection="1">
      <alignment wrapText="1"/>
      <protection hidden="1"/>
    </xf>
    <xf numFmtId="0" fontId="25" fillId="14" borderId="13" xfId="0" applyFont="1" applyFill="1" applyBorder="1" applyAlignment="1">
      <alignment horizontal="left" vertical="center" wrapText="1"/>
    </xf>
    <xf numFmtId="0" fontId="0" fillId="15" borderId="13" xfId="0" applyFill="1" applyBorder="1" applyAlignment="1">
      <alignment horizontal="left" vertical="center"/>
    </xf>
  </cellXfs>
  <cellStyles count="4">
    <cellStyle name="Komma" xfId="2" builtinId="3"/>
    <cellStyle name="Prozent" xfId="3" builtinId="5"/>
    <cellStyle name="Standard" xfId="0" builtinId="0"/>
    <cellStyle name="Standard 2 2" xfId="1" xr:uid="{00000000-0005-0000-0000-000002000000}"/>
  </cellStyles>
  <dxfs count="5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5FE7F-0989-4327-9D37-64F1F9DC4BB5}">
  <sheetPr>
    <pageSetUpPr fitToPage="1"/>
  </sheetPr>
  <dimension ref="A1:V19"/>
  <sheetViews>
    <sheetView tabSelected="1" workbookViewId="0">
      <selection activeCell="B3" sqref="B3"/>
    </sheetView>
  </sheetViews>
  <sheetFormatPr baseColWidth="10" defaultColWidth="9.140625" defaultRowHeight="15"/>
  <cols>
    <col min="1" max="1" width="63.140625" bestFit="1" customWidth="1"/>
    <col min="2" max="2" width="46.140625" customWidth="1"/>
  </cols>
  <sheetData>
    <row r="1" spans="1:22" ht="18.75">
      <c r="A1" s="140" t="s">
        <v>149</v>
      </c>
      <c r="B1" s="140"/>
      <c r="C1" s="141"/>
      <c r="D1" s="141"/>
      <c r="E1" s="141"/>
      <c r="F1" s="141"/>
      <c r="G1" s="80"/>
      <c r="H1" s="80"/>
    </row>
    <row r="2" spans="1:22">
      <c r="A2" s="117" t="s">
        <v>161</v>
      </c>
      <c r="B2" s="119"/>
    </row>
    <row r="3" spans="1:22">
      <c r="A3" s="78" t="s">
        <v>0</v>
      </c>
      <c r="B3" s="120"/>
    </row>
    <row r="4" spans="1:22">
      <c r="A4" s="117" t="s">
        <v>1</v>
      </c>
      <c r="B4" s="119"/>
    </row>
    <row r="5" spans="1:22">
      <c r="A5" s="117" t="s">
        <v>162</v>
      </c>
      <c r="B5" s="119"/>
    </row>
    <row r="6" spans="1:22">
      <c r="A6" s="78" t="s">
        <v>2</v>
      </c>
      <c r="B6" s="119"/>
    </row>
    <row r="7" spans="1:22">
      <c r="A7" s="78" t="s">
        <v>4</v>
      </c>
      <c r="B7" s="119"/>
    </row>
    <row r="11" spans="1:22" ht="15.75">
      <c r="A11" s="80" t="s">
        <v>13</v>
      </c>
      <c r="B11" s="80"/>
      <c r="C11" s="80"/>
      <c r="D11" s="80"/>
      <c r="E11" s="80"/>
      <c r="F11" s="80"/>
      <c r="G11" s="80"/>
      <c r="H11" s="80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9"/>
      <c r="U11" s="109"/>
      <c r="V11" s="109"/>
    </row>
    <row r="12" spans="1:22" ht="141.75" customHeight="1">
      <c r="A12" s="142" t="s">
        <v>165</v>
      </c>
      <c r="B12" s="142"/>
      <c r="C12" s="142"/>
      <c r="D12" s="142"/>
      <c r="E12" s="142"/>
      <c r="F12" s="142"/>
      <c r="G12" s="142"/>
      <c r="H12" s="142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09"/>
      <c r="U12" s="109"/>
      <c r="V12" s="109"/>
    </row>
    <row r="19" spans="2:2">
      <c r="B19" s="72"/>
    </row>
  </sheetData>
  <sheetProtection algorithmName="SHA-512" hashValue="pPU5igibUh/JktMtFtQE6yA8Y/IBJsOETy+3rK2CzYWuH9Dyz7+1iUYsXu0SRkzYy8tBOqJYKkWT+Y414sa7tg==" saltValue="2aZUY0TvcBpNAGPUQhyZlQ==" spinCount="100000" sheet="1" objects="1" scenarios="1"/>
  <mergeCells count="2">
    <mergeCell ref="A1:F1"/>
    <mergeCell ref="A12:H12"/>
  </mergeCells>
  <dataValidations count="4">
    <dataValidation type="list" allowBlank="1" showInputMessage="1" showErrorMessage="1" sqref="B5" xr:uid="{B9EABEB1-33F7-47F5-B09F-90B9C69A4333}">
      <formula1>"privat, öffentlich/kommunal, gemischtwirtschaftlich"</formula1>
    </dataValidation>
    <dataValidation type="list" operator="greaterThan" allowBlank="1" showInputMessage="1" showErrorMessage="1" sqref="B7" xr:uid="{21EBFE32-A43C-4269-A31E-6B68928F4801}">
      <formula1>"ja, nein"</formula1>
    </dataValidation>
    <dataValidation type="list" allowBlank="1" showInputMessage="1" showErrorMessage="1" sqref="B7" xr:uid="{BF3C7E81-88CE-4B9B-8C98-28E88C273F13}">
      <formula1>$AQ$1:$AR$1</formula1>
    </dataValidation>
    <dataValidation type="list" allowBlank="1" showInputMessage="1" showErrorMessage="1" sqref="B6" xr:uid="{62630836-8EC6-44A3-8FFA-9AEE99F59814}">
      <formula1>"ja, nein"</formula1>
    </dataValidation>
  </dataValidations>
  <pageMargins left="0.7" right="0.7" top="0.75" bottom="0.75" header="0.3" footer="0.3"/>
  <pageSetup paperSize="9" scale="8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F9E48-243F-487E-B569-DEC8FAAD9574}">
  <sheetPr>
    <pageSetUpPr fitToPage="1"/>
  </sheetPr>
  <dimension ref="A1:F30"/>
  <sheetViews>
    <sheetView zoomScale="130" zoomScaleNormal="130" workbookViewId="0">
      <selection activeCell="B9" sqref="B9"/>
    </sheetView>
  </sheetViews>
  <sheetFormatPr baseColWidth="10" defaultColWidth="11.42578125" defaultRowHeight="15"/>
  <cols>
    <col min="1" max="1" width="43.28515625" customWidth="1"/>
    <col min="2" max="6" width="25.7109375" customWidth="1"/>
  </cols>
  <sheetData>
    <row r="1" spans="1:6" ht="18.75">
      <c r="A1" s="143" t="s">
        <v>118</v>
      </c>
      <c r="B1" s="143"/>
      <c r="C1" s="143"/>
      <c r="D1" s="143"/>
      <c r="E1" s="143"/>
      <c r="F1" s="143"/>
    </row>
    <row r="2" spans="1:6">
      <c r="A2" s="148" t="s">
        <v>130</v>
      </c>
      <c r="B2" s="148"/>
      <c r="C2" s="148"/>
      <c r="D2" s="148"/>
      <c r="E2" s="148"/>
      <c r="F2" s="148"/>
    </row>
    <row r="3" spans="1:6" ht="18.75">
      <c r="A3" s="64"/>
      <c r="B3" s="64"/>
      <c r="C3" s="64"/>
      <c r="D3" s="64"/>
      <c r="E3" s="64"/>
      <c r="F3" s="64"/>
    </row>
    <row r="4" spans="1:6" ht="24.75" customHeight="1">
      <c r="A4" s="144" t="s">
        <v>150</v>
      </c>
      <c r="B4" s="145"/>
      <c r="C4" s="145"/>
      <c r="D4" s="145"/>
      <c r="E4" s="145"/>
      <c r="F4" s="145"/>
    </row>
    <row r="5" spans="1:6" ht="48" customHeight="1">
      <c r="A5" s="149" t="s">
        <v>160</v>
      </c>
      <c r="B5" s="148"/>
      <c r="C5" s="148"/>
      <c r="D5" s="148"/>
      <c r="E5" s="148"/>
      <c r="F5" s="148"/>
    </row>
    <row r="6" spans="1:6" ht="23.25">
      <c r="A6" s="53"/>
    </row>
    <row r="7" spans="1:6">
      <c r="A7" s="73" t="s">
        <v>119</v>
      </c>
      <c r="B7" s="121" t="str">
        <f>IF(SUM($B$14:$F$14) = 0,"",
($C$14+$D$14+$E$14) / SUM($B$14:$F$14))</f>
        <v/>
      </c>
    </row>
    <row r="8" spans="1:6" ht="27.75" customHeight="1">
      <c r="A8" s="74" t="s">
        <v>120</v>
      </c>
      <c r="B8" s="75" t="s">
        <v>121</v>
      </c>
      <c r="C8" s="75" t="s">
        <v>122</v>
      </c>
      <c r="D8" s="115" t="s">
        <v>159</v>
      </c>
      <c r="E8" s="75" t="s">
        <v>123</v>
      </c>
      <c r="F8" s="75" t="s">
        <v>124</v>
      </c>
    </row>
    <row r="9" spans="1:6">
      <c r="A9" s="76" t="str">
        <f>'03_Busse'!AR22</f>
        <v>bis 8m</v>
      </c>
      <c r="B9" s="101">
        <v>0</v>
      </c>
      <c r="C9" s="101">
        <v>0</v>
      </c>
      <c r="D9" s="101">
        <v>0</v>
      </c>
      <c r="E9" s="101">
        <v>0</v>
      </c>
      <c r="F9" s="101">
        <v>0</v>
      </c>
    </row>
    <row r="10" spans="1:6">
      <c r="A10" s="77" t="str">
        <f>'03_Busse'!AR23</f>
        <v>größer 8m bis 10,6m</v>
      </c>
      <c r="B10" s="102">
        <v>0</v>
      </c>
      <c r="C10" s="102">
        <v>0</v>
      </c>
      <c r="D10" s="102">
        <v>0</v>
      </c>
      <c r="E10" s="102">
        <v>0</v>
      </c>
      <c r="F10" s="102">
        <v>0</v>
      </c>
    </row>
    <row r="11" spans="1:6">
      <c r="A11" s="77" t="str">
        <f>'03_Busse'!AR24</f>
        <v>größer 10,6m bis 16m</v>
      </c>
      <c r="B11" s="102">
        <v>0</v>
      </c>
      <c r="C11" s="102">
        <v>0</v>
      </c>
      <c r="D11" s="102">
        <v>0</v>
      </c>
      <c r="E11" s="102">
        <v>0</v>
      </c>
      <c r="F11" s="102">
        <v>0</v>
      </c>
    </row>
    <row r="12" spans="1:6">
      <c r="A12" s="77" t="str">
        <f>'03_Busse'!AR25</f>
        <v>größer 16m</v>
      </c>
      <c r="B12" s="102">
        <v>0</v>
      </c>
      <c r="C12" s="102">
        <v>0</v>
      </c>
      <c r="D12" s="102">
        <v>0</v>
      </c>
      <c r="E12" s="102">
        <v>0</v>
      </c>
      <c r="F12" s="102">
        <v>0</v>
      </c>
    </row>
    <row r="13" spans="1:6" ht="30.75" customHeight="1">
      <c r="A13" s="77" t="str">
        <f>'03_Busse'!AR26</f>
        <v>Reise- und Fernbus</v>
      </c>
      <c r="B13" s="102">
        <v>0</v>
      </c>
      <c r="C13" s="102">
        <v>0</v>
      </c>
      <c r="D13" s="102">
        <v>0</v>
      </c>
      <c r="E13" s="102">
        <v>0</v>
      </c>
      <c r="F13" s="102">
        <v>0</v>
      </c>
    </row>
    <row r="14" spans="1:6">
      <c r="A14" s="73" t="s">
        <v>90</v>
      </c>
      <c r="B14" s="122">
        <f>SUM(B9:B13)</f>
        <v>0</v>
      </c>
      <c r="C14" s="122">
        <f>SUM(C9:C13)</f>
        <v>0</v>
      </c>
      <c r="D14" s="122">
        <f>SUM(D9:D13)</f>
        <v>0</v>
      </c>
      <c r="E14" s="122">
        <f>SUM(E9:E13)</f>
        <v>0</v>
      </c>
      <c r="F14" s="122">
        <f>SUM(F9:F13)</f>
        <v>0</v>
      </c>
    </row>
    <row r="16" spans="1:6" ht="18.75" customHeight="1">
      <c r="A16" s="144" t="s">
        <v>125</v>
      </c>
      <c r="B16" s="145"/>
      <c r="C16" s="145"/>
      <c r="D16" s="145"/>
      <c r="E16" s="145"/>
      <c r="F16" s="145"/>
    </row>
    <row r="17" spans="1:6" ht="36" customHeight="1">
      <c r="A17" s="146" t="s">
        <v>158</v>
      </c>
      <c r="B17" s="147"/>
      <c r="C17" s="147"/>
      <c r="D17" s="147"/>
      <c r="E17" s="147"/>
      <c r="F17" s="147"/>
    </row>
    <row r="18" spans="1:6">
      <c r="A18" s="103"/>
      <c r="B18" s="103"/>
      <c r="C18" s="103"/>
      <c r="D18" s="103"/>
      <c r="E18" s="103"/>
      <c r="F18" s="103"/>
    </row>
    <row r="19" spans="1:6" ht="18.75">
      <c r="A19" s="107" t="s">
        <v>126</v>
      </c>
      <c r="B19" s="121" t="str">
        <f>IF(SUM($B$26:$F$26) = 0,"",
(C26+D26+E26) / SUM($B$26:$F$26))</f>
        <v/>
      </c>
      <c r="C19" s="106"/>
      <c r="D19" s="106"/>
      <c r="E19" s="106"/>
      <c r="F19" s="106"/>
    </row>
    <row r="20" spans="1:6" ht="16.5" thickBot="1">
      <c r="A20" s="104" t="s">
        <v>120</v>
      </c>
      <c r="B20" s="105" t="s">
        <v>121</v>
      </c>
      <c r="C20" s="105" t="s">
        <v>122</v>
      </c>
      <c r="D20" s="116" t="s">
        <v>159</v>
      </c>
      <c r="E20" s="105" t="s">
        <v>123</v>
      </c>
      <c r="F20" s="105" t="s">
        <v>124</v>
      </c>
    </row>
    <row r="21" spans="1:6">
      <c r="A21" s="76" t="str">
        <f>'03_Busse'!AR22</f>
        <v>bis 8m</v>
      </c>
      <c r="B21" s="101">
        <v>0</v>
      </c>
      <c r="C21" s="101">
        <v>0</v>
      </c>
      <c r="D21" s="101">
        <v>0</v>
      </c>
      <c r="E21" s="101">
        <v>0</v>
      </c>
      <c r="F21" s="101">
        <v>0</v>
      </c>
    </row>
    <row r="22" spans="1:6" s="50" customFormat="1" ht="18.75">
      <c r="A22" s="77" t="str">
        <f>'03_Busse'!AR23</f>
        <v>größer 8m bis 10,6m</v>
      </c>
      <c r="B22" s="102">
        <v>0</v>
      </c>
      <c r="C22" s="102">
        <v>0</v>
      </c>
      <c r="D22" s="102">
        <v>0</v>
      </c>
      <c r="E22" s="102">
        <v>0</v>
      </c>
      <c r="F22" s="102">
        <v>0</v>
      </c>
    </row>
    <row r="23" spans="1:6">
      <c r="A23" s="77" t="str">
        <f>'03_Busse'!AR24</f>
        <v>größer 10,6m bis 16m</v>
      </c>
      <c r="B23" s="102">
        <v>0</v>
      </c>
      <c r="C23" s="102">
        <v>0</v>
      </c>
      <c r="D23" s="102">
        <v>0</v>
      </c>
      <c r="E23" s="102">
        <v>0</v>
      </c>
      <c r="F23" s="102">
        <v>0</v>
      </c>
    </row>
    <row r="24" spans="1:6">
      <c r="A24" s="77" t="str">
        <f>'03_Busse'!AR25</f>
        <v>größer 16m</v>
      </c>
      <c r="B24" s="102">
        <v>0</v>
      </c>
      <c r="C24" s="102">
        <v>0</v>
      </c>
      <c r="D24" s="102">
        <v>0</v>
      </c>
      <c r="E24" s="102">
        <v>0</v>
      </c>
      <c r="F24" s="102">
        <v>0</v>
      </c>
    </row>
    <row r="25" spans="1:6" ht="30" customHeight="1">
      <c r="A25" s="77" t="str">
        <f>'03_Busse'!AR26</f>
        <v>Reise- und Fernbus</v>
      </c>
      <c r="B25" s="102">
        <v>0</v>
      </c>
      <c r="C25" s="102">
        <v>0</v>
      </c>
      <c r="D25" s="102">
        <v>0</v>
      </c>
      <c r="E25" s="102">
        <v>0</v>
      </c>
      <c r="F25" s="102">
        <v>0</v>
      </c>
    </row>
    <row r="26" spans="1:6">
      <c r="A26" s="73" t="s">
        <v>90</v>
      </c>
      <c r="B26" s="122">
        <f>SUM(B21:B25)</f>
        <v>0</v>
      </c>
      <c r="C26" s="122">
        <f>SUM(C21:C25)</f>
        <v>0</v>
      </c>
      <c r="D26" s="122">
        <f>SUM(D21:D25)</f>
        <v>0</v>
      </c>
      <c r="E26" s="122">
        <f>SUM(E21:E25)</f>
        <v>0</v>
      </c>
      <c r="F26" s="122">
        <f>SUM(F21:F25)</f>
        <v>0</v>
      </c>
    </row>
    <row r="27" spans="1:6">
      <c r="A27" s="65"/>
      <c r="B27" s="66"/>
      <c r="C27" s="66"/>
      <c r="D27" s="66"/>
      <c r="E27" s="66"/>
      <c r="F27" s="66"/>
    </row>
    <row r="28" spans="1:6">
      <c r="C28" s="66"/>
      <c r="D28" s="66"/>
      <c r="E28" s="66"/>
      <c r="F28" s="66"/>
    </row>
    <row r="29" spans="1:6">
      <c r="C29" s="66"/>
      <c r="D29" s="66"/>
      <c r="E29" s="66"/>
      <c r="F29" s="66"/>
    </row>
    <row r="30" spans="1:6" ht="14.45" customHeight="1">
      <c r="B30" s="66"/>
      <c r="C30" s="66"/>
      <c r="D30" s="66"/>
      <c r="E30" s="66"/>
      <c r="F30" s="66"/>
    </row>
  </sheetData>
  <sheetProtection algorithmName="SHA-512" hashValue="kjdfOKNFFUX1FdSD8dQqJZy7Pf9w5SZsYfsWytPjSKW0ZX9ncivUJtKzS6c7oB+9vgDs4LCHL6EZAiYFs5/B0Q==" saltValue="PoLErs+Nos4SIebWkqGJog==" spinCount="100000" sheet="1" objects="1" scenarios="1"/>
  <mergeCells count="6">
    <mergeCell ref="A1:F1"/>
    <mergeCell ref="A4:F4"/>
    <mergeCell ref="A17:F17"/>
    <mergeCell ref="A2:F2"/>
    <mergeCell ref="A5:F5"/>
    <mergeCell ref="A16:F16"/>
  </mergeCells>
  <pageMargins left="0.7" right="0.7" top="0.75" bottom="0.75" header="0.3" footer="0.3"/>
  <pageSetup paperSize="9" scale="77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7">
    <pageSetUpPr fitToPage="1"/>
  </sheetPr>
  <dimension ref="A1:BH67"/>
  <sheetViews>
    <sheetView showGridLines="0" zoomScale="85" zoomScaleNormal="85" workbookViewId="0">
      <selection activeCell="B12" sqref="B12"/>
    </sheetView>
  </sheetViews>
  <sheetFormatPr baseColWidth="10" defaultColWidth="11.42578125" defaultRowHeight="15" customHeight="1"/>
  <cols>
    <col min="1" max="1" width="11.42578125" style="1"/>
    <col min="2" max="2" width="26.5703125" style="1" customWidth="1"/>
    <col min="3" max="3" width="36.140625" style="1" customWidth="1"/>
    <col min="4" max="4" width="26.28515625" style="1" customWidth="1"/>
    <col min="5" max="9" width="19.140625" style="1" customWidth="1"/>
    <col min="10" max="10" width="28.140625" style="1" customWidth="1"/>
    <col min="11" max="11" width="26.28515625" style="1" customWidth="1"/>
    <col min="12" max="13" width="21.140625" style="1" customWidth="1"/>
    <col min="14" max="14" width="19.140625" style="1" customWidth="1"/>
    <col min="15" max="15" width="22.85546875" style="1" customWidth="1"/>
    <col min="16" max="16" width="20.140625" style="1" customWidth="1"/>
    <col min="17" max="17" width="17.42578125" style="1" customWidth="1"/>
    <col min="18" max="18" width="19.42578125" style="1" customWidth="1"/>
    <col min="19" max="19" width="23.85546875" style="1" customWidth="1"/>
    <col min="20" max="20" width="55.5703125" style="1" customWidth="1"/>
    <col min="21" max="21" width="23" style="1" hidden="1" customWidth="1"/>
    <col min="22" max="22" width="18.140625" style="1" hidden="1" customWidth="1"/>
    <col min="23" max="23" width="16.28515625" style="1" hidden="1" customWidth="1"/>
    <col min="24" max="25" width="31.85546875" style="1" hidden="1" customWidth="1"/>
    <col min="26" max="27" width="22.85546875" style="1" hidden="1" customWidth="1"/>
    <col min="28" max="29" width="16.5703125" style="1" hidden="1" customWidth="1"/>
    <col min="30" max="30" width="17" style="1" hidden="1" customWidth="1"/>
    <col min="31" max="31" width="23.140625" style="1" hidden="1" customWidth="1"/>
    <col min="32" max="32" width="13.7109375" style="1" hidden="1" customWidth="1"/>
    <col min="33" max="34" width="13.5703125" style="1" hidden="1" customWidth="1"/>
    <col min="35" max="35" width="15.28515625" style="1" hidden="1" customWidth="1"/>
    <col min="36" max="36" width="11.42578125" style="1" hidden="1" customWidth="1"/>
    <col min="37" max="37" width="13.140625" style="1" hidden="1" customWidth="1"/>
    <col min="38" max="39" width="16.85546875" style="1" hidden="1" customWidth="1"/>
    <col min="40" max="40" width="17.85546875" style="1" hidden="1" customWidth="1"/>
    <col min="41" max="41" width="18.42578125" style="1" hidden="1" customWidth="1"/>
    <col min="42" max="42" width="16.5703125" style="1" hidden="1" customWidth="1"/>
    <col min="43" max="43" width="25.85546875" style="1" hidden="1" customWidth="1"/>
    <col min="44" max="44" width="13.85546875" style="1" hidden="1" customWidth="1"/>
    <col min="45" max="45" width="13.28515625" style="1" hidden="1" customWidth="1"/>
    <col min="46" max="46" width="11.42578125" style="1" hidden="1" customWidth="1"/>
    <col min="47" max="47" width="12.140625" style="1" hidden="1" customWidth="1"/>
    <col min="48" max="48" width="11.85546875" style="1" hidden="1" customWidth="1"/>
    <col min="49" max="49" width="11.42578125" style="1" hidden="1" customWidth="1"/>
    <col min="50" max="50" width="11" style="1" hidden="1" customWidth="1"/>
    <col min="51" max="52" width="12" style="1" hidden="1" customWidth="1"/>
    <col min="53" max="53" width="9.5703125" style="1" hidden="1" customWidth="1"/>
    <col min="54" max="54" width="12.85546875" style="1" hidden="1" customWidth="1"/>
    <col min="55" max="55" width="16.140625" style="1" hidden="1" customWidth="1"/>
    <col min="56" max="59" width="11.42578125" style="1" hidden="1" customWidth="1"/>
    <col min="60" max="60" width="11.42578125" style="1" customWidth="1"/>
    <col min="61" max="16384" width="11.42578125" style="1"/>
  </cols>
  <sheetData>
    <row r="1" spans="1:60" ht="23.25" customHeight="1">
      <c r="A1" s="143" t="s">
        <v>6</v>
      </c>
      <c r="B1" s="143"/>
      <c r="C1" s="143"/>
      <c r="D1" s="143"/>
      <c r="E1" s="143"/>
      <c r="F1" s="143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</row>
    <row r="2" spans="1:60" ht="20.45" customHeight="1">
      <c r="A2" s="151" t="s">
        <v>7</v>
      </c>
      <c r="B2" s="152"/>
      <c r="C2" s="152"/>
      <c r="D2" s="123">
        <f>$AB$12</f>
        <v>0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"/>
      <c r="Q2" s="2"/>
      <c r="R2" s="2"/>
      <c r="S2" s="3"/>
      <c r="AR2" s="2" t="s">
        <v>3</v>
      </c>
      <c r="AS2" s="2" t="s">
        <v>5</v>
      </c>
    </row>
    <row r="3" spans="1:60" ht="20.45" customHeight="1">
      <c r="A3" s="151" t="s">
        <v>8</v>
      </c>
      <c r="B3" s="152"/>
      <c r="C3" s="152"/>
      <c r="D3" s="123">
        <f>$AC$12</f>
        <v>0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"/>
      <c r="Q3" s="2"/>
      <c r="R3" s="2"/>
      <c r="S3" s="3"/>
    </row>
    <row r="4" spans="1:60" ht="34.5" customHeight="1">
      <c r="A4" s="151" t="s">
        <v>9</v>
      </c>
      <c r="B4" s="152"/>
      <c r="C4" s="152"/>
      <c r="D4" s="124" t="str">
        <f>'02_Flottengröße u. Beschaffung'!$B$7</f>
        <v/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2"/>
      <c r="Q4" s="2"/>
      <c r="R4" s="2"/>
      <c r="S4" s="3"/>
    </row>
    <row r="5" spans="1:60" ht="34.5" customHeight="1">
      <c r="A5" s="151" t="s">
        <v>10</v>
      </c>
      <c r="B5" s="152"/>
      <c r="C5" s="152"/>
      <c r="D5" s="124" t="str">
        <f>'02_Flottengröße u. Beschaffung'!$B$19</f>
        <v/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2"/>
      <c r="Q5" s="2"/>
      <c r="R5" s="2"/>
      <c r="S5" s="3"/>
    </row>
    <row r="6" spans="1:60" ht="34.5" customHeight="1">
      <c r="A6" s="151" t="s">
        <v>11</v>
      </c>
      <c r="B6" s="152"/>
      <c r="C6" s="152"/>
      <c r="D6" s="125" t="str">
        <f>$W$12</f>
        <v>Flottenangaben fehlen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2"/>
      <c r="Q6" s="2"/>
      <c r="R6" s="2"/>
      <c r="S6" s="3"/>
    </row>
    <row r="7" spans="1:60" ht="20.45" customHeight="1">
      <c r="A7" s="151" t="s">
        <v>12</v>
      </c>
      <c r="B7" s="152"/>
      <c r="C7" s="152"/>
      <c r="D7" s="123" t="str">
        <f>$V$12</f>
        <v>Nicht zuordbar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2"/>
      <c r="Q7" s="2"/>
      <c r="R7" s="2"/>
      <c r="S7" s="3"/>
    </row>
    <row r="8" spans="1:60" ht="20.45" customHeight="1">
      <c r="A8" s="151" t="s">
        <v>33</v>
      </c>
      <c r="B8" s="152"/>
      <c r="C8" s="152"/>
      <c r="D8" s="123" t="str">
        <f>U12</f>
        <v>Keine Technologie gewählt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2"/>
      <c r="Q8" s="2"/>
      <c r="R8" s="2"/>
      <c r="S8" s="3"/>
    </row>
    <row r="9" spans="1:60" ht="17.45" customHeight="1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AO9" s="22"/>
      <c r="AU9" s="6"/>
    </row>
    <row r="10" spans="1:60" ht="48.75" customHeight="1">
      <c r="A10" s="6"/>
      <c r="G10" s="155" t="s">
        <v>14</v>
      </c>
      <c r="H10" s="156"/>
      <c r="I10" s="157"/>
      <c r="J10" s="23" t="s">
        <v>15</v>
      </c>
      <c r="K10" s="153" t="s">
        <v>16</v>
      </c>
      <c r="L10" s="154"/>
      <c r="M10" s="54"/>
      <c r="N10" s="54"/>
      <c r="AO10" s="22"/>
      <c r="AR10" s="1" t="s">
        <v>151</v>
      </c>
      <c r="AT10" s="7"/>
      <c r="AU10" s="8" t="s">
        <v>17</v>
      </c>
      <c r="AV10" s="7"/>
      <c r="AW10" s="7"/>
      <c r="AX10" s="7"/>
      <c r="AY10" s="7"/>
      <c r="AZ10" s="7"/>
    </row>
    <row r="11" spans="1:60" ht="93" customHeight="1">
      <c r="A11" s="130" t="s">
        <v>18</v>
      </c>
      <c r="B11" s="131" t="s">
        <v>19</v>
      </c>
      <c r="C11" s="132" t="s">
        <v>20</v>
      </c>
      <c r="D11" s="131" t="s">
        <v>21</v>
      </c>
      <c r="E11" s="131" t="str">
        <f>IF('01_Allgemein'!$B$6="nein","Bruttopreis pro
Bus bzw. Umrüstung",IF('01_Allgemein'!$B$6="ja","Nettopreis pro
Bus bzw. Umrüstung","Bitte wählen sie aus, ob sie zum Vorsteuerabzug berechtigt sind!"))</f>
        <v>Bitte wählen sie aus, ob sie zum Vorsteuerabzug berechtigt sind!</v>
      </c>
      <c r="F11" s="131" t="str">
        <f>IF('01_Allgemein'!$B$6="nein","Bruttopreis eigenes Referenzfahrzeug bei Auswahl von Reise- und Fernbusse",IF('01_Allgemein'!$B$6="ja","Nettopreis eigenes Referenzfahrzeug bei Auswahl von Reise- und Fernbusse","Bitte wählen sie aus, ob sie zum Vorsteuerabzug berechtigt sind!"))</f>
        <v>Bitte wählen sie aus, ob sie zum Vorsteuerabzug berechtigt sind!</v>
      </c>
      <c r="G11" s="131" t="s">
        <v>22</v>
      </c>
      <c r="H11" s="131" t="s">
        <v>23</v>
      </c>
      <c r="I11" s="131" t="s">
        <v>24</v>
      </c>
      <c r="J11" s="131" t="s">
        <v>25</v>
      </c>
      <c r="K11" s="131" t="s">
        <v>26</v>
      </c>
      <c r="L11" s="131" t="s">
        <v>27</v>
      </c>
      <c r="M11" s="131" t="s">
        <v>28</v>
      </c>
      <c r="N11" s="131" t="s">
        <v>29</v>
      </c>
      <c r="O11" s="131" t="s">
        <v>30</v>
      </c>
      <c r="P11" s="131" t="str">
        <f>IF('01_Allgemein'!$B$6="nein","Bruttopreis Referenzfahrzeug",IF('01_Allgemein'!$B$6="ja","Nettopreis Referenzfahrzeug","Bitte wählen sie aus, ob sie zum Vorsteuerabzug berechtigt sind!"))</f>
        <v>Bitte wählen sie aus, ob sie zum Vorsteuerabzug berechtigt sind!</v>
      </c>
      <c r="Q11" s="131" t="str">
        <f>IF('01_Allgemein'!$B$6="nein","Förderfähige Ausgaben pro Fahrzeug (brutto)",IF('01_Allgemein'!$B$6="ja","Förderfähige Ausgaben pro Fahrzeug (netto)","Bitte wählen sie aus, ob sie zum Vorsteuerabzug berechtigt sind!"))</f>
        <v>Bitte wählen sie aus, ob sie zum Vorsteuerabzug berechtigt sind!</v>
      </c>
      <c r="R11" s="131" t="s">
        <v>31</v>
      </c>
      <c r="S11" s="131" t="s">
        <v>32</v>
      </c>
      <c r="U11" s="37" t="s">
        <v>33</v>
      </c>
      <c r="V11" s="37" t="s">
        <v>34</v>
      </c>
      <c r="W11" s="37" t="s">
        <v>35</v>
      </c>
      <c r="X11" s="37" t="s">
        <v>36</v>
      </c>
      <c r="Y11" s="37" t="s">
        <v>37</v>
      </c>
      <c r="Z11" s="37" t="s">
        <v>38</v>
      </c>
      <c r="AA11" s="37" t="s">
        <v>39</v>
      </c>
      <c r="AB11" s="37" t="s">
        <v>40</v>
      </c>
      <c r="AC11" s="37" t="s">
        <v>41</v>
      </c>
      <c r="AD11" s="37" t="s">
        <v>42</v>
      </c>
      <c r="AE11" s="38" t="s">
        <v>43</v>
      </c>
      <c r="AF11" s="37" t="s">
        <v>44</v>
      </c>
      <c r="AG11" s="37" t="s">
        <v>45</v>
      </c>
      <c r="AH11" s="37" t="s">
        <v>46</v>
      </c>
      <c r="AI11" s="37" t="s">
        <v>47</v>
      </c>
      <c r="AJ11" s="32"/>
      <c r="AK11" s="10" t="s">
        <v>48</v>
      </c>
      <c r="AL11" s="11" t="s">
        <v>49</v>
      </c>
      <c r="AM11" s="11" t="s">
        <v>50</v>
      </c>
      <c r="AN11" s="11" t="s">
        <v>51</v>
      </c>
      <c r="AO11" s="11" t="s">
        <v>52</v>
      </c>
      <c r="AP11" s="11" t="s">
        <v>53</v>
      </c>
      <c r="AQ11" s="11" t="s">
        <v>34</v>
      </c>
      <c r="AR11" s="1" t="s">
        <v>54</v>
      </c>
      <c r="AT11" s="7"/>
      <c r="AU11" s="12" t="s">
        <v>55</v>
      </c>
      <c r="AV11" s="7" t="s">
        <v>54</v>
      </c>
      <c r="AW11" s="12" t="s">
        <v>56</v>
      </c>
      <c r="AX11" s="7" t="s">
        <v>57</v>
      </c>
      <c r="AY11" s="12" t="s">
        <v>58</v>
      </c>
      <c r="AZ11" s="12" t="s">
        <v>59</v>
      </c>
      <c r="BB11" s="13" t="s">
        <v>48</v>
      </c>
      <c r="BC11" s="13" t="s">
        <v>60</v>
      </c>
      <c r="BE11" s="1" t="s">
        <v>61</v>
      </c>
    </row>
    <row r="12" spans="1:60">
      <c r="A12" s="82">
        <v>1</v>
      </c>
      <c r="B12" s="111"/>
      <c r="C12" s="111"/>
      <c r="D12" s="111"/>
      <c r="E12" s="91"/>
      <c r="F12" s="91"/>
      <c r="G12" s="92"/>
      <c r="H12" s="92"/>
      <c r="I12" s="92"/>
      <c r="J12" s="112"/>
      <c r="K12" s="93"/>
      <c r="L12" s="112"/>
      <c r="M12" s="112"/>
      <c r="N12" s="91"/>
      <c r="O12" s="113"/>
      <c r="P12" s="128" t="str">
        <f>IF(OR('01_Allgemein'!$B$6="",B12="",D12=""),"",
IF(B12 = $AR$26,F12,
IF(D12=$AR$16,0,
IF('01_Allgemein'!$B$6=$AR$2,
IF(B12=$AR$22,$AU$12,IF(B12=$AR$23,$AU$13,IF(B12=$AR$24,$AU$14,$AU$15))),
IF(B12=$AR$22,$AU$20,IF(B12=$AR$23,$AU$21,IF(B12=$AR$24,$AU$22,$AU$23)))
)
)
)
)</f>
        <v/>
      </c>
      <c r="Q12" s="128" t="str">
        <f>IF(OR(P12="",C12="",E12=""),"",
IF('01_Allgemein'!$B$6 = $AR$2,
 IF(D12 = $AR$16,
  IF(C12 = $AR$11,
   IF(B12=$AR$22,IF(E12&lt;$AY$12,E12,$AY$12),
   IF(B12=$AR$23,IF(E12&lt;$AY$13,E12,$AY$13),
   IF(B12=$AR$24,IF(E12&lt;$AY$14,E12,$AY$14),
   IF(B12=$AR$25,IF(E12&lt;$AY$15,E12,$AY$15),
   IF(B12=$AR$26,IF(E12&lt;$AY$16,E12,$AY$16),
   ""))))),
  IF(C12=$AR$12,
   IF(B12=$AR$22,IF(E12&lt;$AZ$12,E12,$AZ$12),
   IF(B12=$AR$23,IF(E12&lt;$AZ$13,E12,$AZ$13),
   IF(B12=$AR$24,IF(E12&lt;$AZ$14,E12,$AZ$14),
   IF(B12=$AR$25,IF(E12&lt;$AZ$15,E12,$AZ$15),
   IF(B12=$AR$26,IF(E12&lt;$AZ$16,E12,$AZ$16),
   ""))))),
  "")
 ),
 IF(C12=$AR$11,
  IF(B12=$AR$22,IF(E12&lt;$AV$12,E12-$AU$12,$AV$12-$AU$12),
   IF(B12=$AR$23,IF(E12&lt;$AV$13,E12-$AU$13,$AV$13-$AU$13),
    IF(B12=$AR$24,IF(E12&lt;$AV$14,E12-$AU$14,$AV$14-$AU$14),
     IF(B12=$AR$25,IF(E12&lt;$AV$15,E12-$AU$15,$AV$15-$AU$15),
      IF(B12=$AR$26,IF(E12&lt;$AV$16,E12-F12,$AV$16-F12),
      ""
      )
     )
    )
   )
  ),
 IF(C12=$AR$12,
  IF(B12=$AR$22,IF(E12&lt;$AW$12,E12-$AU$12,$AW$12-$AU$12),
   IF(B12=$AR$23,IF(E12&lt;$AW$13,E12-$AU$13,$AW$13-$AU$13),
    IF(B12=$AR$24,IF(E12&lt;$AW$14,E12-$AU$14,$AW$14-$AU$14),
     IF(B12=$AR$25,IF(E12&lt;$AW$15,E12-$AU$15,$AW$15-$AU$15),
      IF(B12=$AR$26,IF(E12&lt;$AW$16,E12-F12,$AW$16-F12),
      "")))
   )
  ),
"")
)
),
IF(D12 = $AR$16,
  IF(C12 = $AR$11,
   IF(B12=$AR$22,IF(E12&lt;$AY$20,E12,$AY$20),
   IF(B12=$AR$23,IF(E12&lt;$AY$21,E12,$AY$21),
   IF(B12=$AR$24,IF(E12&lt;$AY$22,E12,$AY$22),
   IF(B12=$AR$25,IF(E12&lt;$AY$23,E12,$AY$23),
   IF(B12=$AR$26,IF(E12&lt;$AY$24,E12,$AY$24),
   ""))))),
  IF(C12=$AR$12,
   IF(B12=$AR$22,IF(E12&lt;$AZ$20,E12,$AZ$20),
   IF(B12=$AR$23,IF(E12&lt;$AZ$21,E12,$AZ$21),
   IF(B12=$AR$24,IF(E12&lt;$AZ$22,E12,$AZ$22),
   IF(B12=$AR$25,IF(E12&lt;$AZ$23,E12,$AZ$23),
   IF(B12=$AR$26,IF(E12&lt;$AZ$24,E12,$AZ$24),
   ""))))),
  "")
 ),
 IF(C12=$AR$11,
  IF(B12=$AR$22,IF(E12&lt;$AV$20,E12-$AU$20,$AV$20-$AU$20),
   IF(B12=$AR$23,IF(E12&lt;$AV$21,E12-$AU$21,$AV$21-$AU$21),
    IF(B12=$AR$24,IF(E12&lt;$AV$22,E12-$AU$22,$AV$22-$AU$22),
     IF(B12=$AR$25,IF(E12&lt;$AV$23,E12-$AU$23,$AV$23-$AU$23),
      IF(B12=$AR$26,IF(E12&lt;$AV$24,E12-F12,$AV$24-F12),
      ""
      )
     )
    )
   )
  ),
 IF(C12=$AR$12,
  IF(B12=$AR$22,IF(E12&lt;$AW$20,E12-$AU$20,$AW$20-$AU$20),
   IF(B12=$AR$23,IF(E12&lt;$AW$21,E12-$AU$21,$AW$21-$AU$21),
    IF(B12=$AR$24,IF(E12&lt;$AW$22,E12-$AU$22,$AW$22-$AU$22),
     IF(B12=$AR$25,IF(E12&lt;$AW$23,E12-$AU$23,$AW$23-$AU$23),
      IF(B12=$AR$26,IF(E12&lt;$AW$24,E12-F12,$AW$24-F12),
      "")))
   )
  ),
"")
)
)))</f>
        <v/>
      </c>
      <c r="R12" s="90"/>
      <c r="S12" s="126" t="str">
        <f>IF(Q12="","",
IF(Q12&lt;0,0,Q12*R12))</f>
        <v/>
      </c>
      <c r="U12" s="10" t="str">
        <f>IF(AND(NOT(V21),NOT(V22)),"Keine Technologie gewählt",IF(AND(V21,NOT(V22)),AR11,IF(AND(NOT(V21),V22),AR12,AR10)))</f>
        <v>Keine Technologie gewählt</v>
      </c>
      <c r="V12" s="44" t="str">
        <f>IF(AND(COUNTIF(AQ12:AQ31,$AR$52)&gt;0,COUNTIF(AQ12:AQ31,$AR$53)=0,COUNTIF(AQ12:AQ31,$AR$54)=0,COUNTIF(AQ12:AQ31,$AR$55)=0),$AR$52,
IF(AND(COUNTIF(AQ12:AQ31,$AR$53)&gt;0,COUNTIF(AQ12:AQ31,$AR$52)=0,COUNTIF(AQ12:AQ31,$AR$54)=0,COUNTIF(AQ12:AQ31,$AR$55)=0),$AR$53,
IF(AND(COUNTIF(AQ12:AQ31,$AR$54)&gt;0,COUNTIF(AQ12:AQ31,$AR$52)=0,COUNTIF(AQ12:AQ31,$AR$53)=0,COUNTIF(AQ12:AQ31,$AR$55)=0),$AR$54,
$AR$55)))</f>
        <v>Nicht zuordbar</v>
      </c>
      <c r="W12" s="67" t="str">
        <f>IF(
OR(
'02_Flottengröße u. Beschaffung'!$B$7="",'02_Flottengröße u. Beschaffung'!$B$19=""),$AR$67,
IF(
OR($V$12=$AR$53,$V$12=$AR$54),
"",
IF( AND( D4 &lt;= X24,D5 &lt;= X26),
$AR$62,
IF( AND( D4 &lt;= X25,D5 &lt;= X26),
$AR$63,
IF( AND( D4 &gt;= X25,D4 &lt;= X26,D5 &lt;= X27),
$AR$64, $AR$65)))
)
)</f>
        <v>Flottenangaben fehlen</v>
      </c>
      <c r="X12" s="45" t="s">
        <v>66</v>
      </c>
      <c r="Y12" s="69" cm="1">
        <f t="array" ref="Y12">SUMPRODUCT((F12:F31 + G12:G31 + H12:H31),R12:R31,AK12:AK31,AO12:AO31)</f>
        <v>0</v>
      </c>
      <c r="Z12" s="47">
        <f>S32</f>
        <v>0</v>
      </c>
      <c r="AA12" s="47" t="str">
        <f>'04_Infrastruktur'!F22</f>
        <v/>
      </c>
      <c r="AB12" s="44">
        <f>SUM('02_Flottengröße u. Beschaffung'!$B$14:$F$14)</f>
        <v>0</v>
      </c>
      <c r="AC12" s="44">
        <f>SUM('02_Flottengröße u. Beschaffung'!$C$14:$E$14)</f>
        <v>0</v>
      </c>
      <c r="AD12" s="44"/>
      <c r="AE12" s="44"/>
      <c r="AF12" s="44">
        <f>'01_Allgemein'!B7</f>
        <v>0</v>
      </c>
      <c r="AG12" s="48">
        <f>SUM($R$12:$R$31)</f>
        <v>0</v>
      </c>
      <c r="AH12" s="48">
        <f>SUM($BE$12:$BE$31)</f>
        <v>0</v>
      </c>
      <c r="AI12" s="49">
        <f>$AP$32</f>
        <v>0</v>
      </c>
      <c r="AK12" s="14">
        <f t="shared" ref="AK12:AK31" si="0">IF(B12=$AR$22,$BB$12,IF(B12=$AR$23,$BB$13,IF(B12=$AR$24,$BB$14,IF(B12=$AR$25,$BB$15,IF(B12=$AR$26,$BB$16,0)))))</f>
        <v>0</v>
      </c>
      <c r="AL12" s="68" t="str">
        <f t="shared" ref="AL12:AL31" si="1">IF(B12=$AR$22,$BC$12,IF(B12=$AR$23,$BC$13,IF(B12=$AR$24,$BC$14,IF(B12=$AR$25,$BC$15,IF(B12=$AR$26,$BC$16,"0")))))</f>
        <v>0</v>
      </c>
      <c r="AM12" s="10">
        <f>IF(C12=$AR$12,
IF(L12=$AR$2,
IF(B12=$AR$22,$AV$27,IF(B12=$AR$23,$AV$28,IF(B12=$AR$24,$AV$29,IF(B12=$AR$25,$AV$30,IF(B12=$AR$26,$AV$31,0))))),
IF(B12=$AR$22,$AU$27,IF(B12=$AR$23,$AU$28,IF(B12=$AR$24,$AU$29,IF(B12=$AR$25,$AU$30,IF(B12=$AR$26,$AU$31,0)))))
),0)</f>
        <v>0</v>
      </c>
      <c r="AN12" s="10">
        <f>AM12*10.7*(1-K12)</f>
        <v>0</v>
      </c>
      <c r="AO12" s="10">
        <f>IF(AL12="",0,IF((AL12-AN12)&gt;0,AL12-AN12,0))</f>
        <v>0</v>
      </c>
      <c r="AP12" s="69">
        <f t="shared" ref="AP12:AP31" si="2">AO12*R12*SUM(G12:I12)</f>
        <v>0</v>
      </c>
      <c r="AQ12" s="70" t="str">
        <f>IF(COUNTBLANK(B12:E12) = 4,"",
IF(
AND(
PRODUCT(G12,R12) &gt; PRODUCT(H12,R12),PRODUCT(G12,R12) &gt; PRODUCT(I12,R12)),$AR$52,
IF(
AND(
PRODUCT(H12,R12) &gt; PRODUCT(G12,R12),PRODUCT(H12,R12) &gt; PRODUCT(I12,R12)),$AR$53,
IF(
AND(
PRODUCT(I12,R12) &gt; PRODUCT(G12,R12),PRODUCT(I12,R12) &gt; PRODUCT(H12,R12)),$AR$54,
$AR$55)
)
)
)</f>
        <v/>
      </c>
      <c r="AR12" s="1" t="s">
        <v>56</v>
      </c>
      <c r="AT12" s="7" t="s">
        <v>67</v>
      </c>
      <c r="AU12" s="15">
        <v>135000</v>
      </c>
      <c r="AV12" s="15">
        <v>248000</v>
      </c>
      <c r="AW12" s="15">
        <v>313000</v>
      </c>
      <c r="AX12" s="15"/>
      <c r="AY12" s="15">
        <v>113000</v>
      </c>
      <c r="AZ12" s="15">
        <v>178000</v>
      </c>
      <c r="BA12" s="1" t="s">
        <v>67</v>
      </c>
      <c r="BB12" s="16">
        <v>30</v>
      </c>
      <c r="BC12" s="16">
        <v>0.4</v>
      </c>
      <c r="BE12" s="1">
        <f t="shared" ref="BE12:BE31" si="3">IF(O12=$AR$2,R12,0)</f>
        <v>0</v>
      </c>
      <c r="BH12" s="51"/>
    </row>
    <row r="13" spans="1:60">
      <c r="A13" s="82">
        <v>2</v>
      </c>
      <c r="B13" s="111"/>
      <c r="C13" s="111"/>
      <c r="D13" s="111"/>
      <c r="E13" s="91"/>
      <c r="F13" s="91"/>
      <c r="G13" s="92"/>
      <c r="H13" s="92"/>
      <c r="I13" s="92"/>
      <c r="J13" s="112"/>
      <c r="K13" s="93"/>
      <c r="L13" s="112"/>
      <c r="M13" s="112"/>
      <c r="N13" s="91"/>
      <c r="O13" s="113"/>
      <c r="P13" s="128" t="str">
        <f>IF(OR('01_Allgemein'!$B$6="",B13="",D13=""),"",
IF(B13 = $AR$26,F13,
IF(D13=$AR$16,0,
IF('01_Allgemein'!$B$6=$AR$2,
IF(B13=$AR$22,$AU$12,IF(B13=$AR$23,$AU$13,IF(B13=$AR$24,$AU$14,$AU$15))),
IF(B13=$AR$22,$AU$20,IF(B13=$AR$23,$AU$21,IF(B13=$AR$24,$AU$22,$AU$23)))
)
)
)
)</f>
        <v/>
      </c>
      <c r="Q13" s="128" t="str">
        <f>IF(OR(P13="",C13="",E13=""),"",
IF('01_Allgemein'!$B$6 = $AR$2,
 IF(D13 = $AR$16,
  IF(C13 = $AR$11,
   IF(B13=$AR$22,IF(E13&lt;$AY$12,E13,$AY$12),
   IF(B13=$AR$23,IF(E13&lt;$AY$13,E13,$AY$13),
   IF(B13=$AR$24,IF(E13&lt;$AY$14,E13,$AY$14),
   IF(B13=$AR$25,IF(E13&lt;$AY$15,E13,$AY$15),
   IF(B13=$AR$26,IF(E13&lt;$AY$16,E13,$AY$16),
   ""))))),
  IF(C13=$AR$12,
   IF(B13=$AR$22,IF(E13&lt;$AZ$12,E13,$AZ$12),
   IF(B13=$AR$23,IF(E13&lt;$AZ$13,E13,$AZ$13),
   IF(B13=$AR$24,IF(E13&lt;$AZ$14,E13,$AZ$14),
   IF(B13=$AR$25,IF(E13&lt;$AZ$15,E13,$AZ$15),
   IF(B13=$AR$26,IF(E13&lt;$AZ$16,E13,$AZ$16),
   ""))))),
  "")
 ),
 IF(C13=$AR$11,
  IF(B13=$AR$22,IF(E13&lt;$AV$12,E13-$AU$12,$AV$12-$AU$12),
   IF(B13=$AR$23,IF(E13&lt;$AV$13,E13-$AU$13,$AV$13-$AU$13),
    IF(B13=$AR$24,IF(E13&lt;$AV$14,E13-$AU$14,$AV$14-$AU$14),
     IF(B13=$AR$25,IF(E13&lt;$AV$15,E13-$AU$15,$AV$15-$AU$15),
      IF(B13=$AR$26,IF(E13&lt;$AV$16,E13-F13,$AV$16-F13),
      ""
      )
     )
    )
   )
  ),
 IF(C13=$AR$12,
  IF(B13=$AR$22,IF(E13&lt;$AW$12,E13-$AU$12,$AW$12-$AU$12),
   IF(B13=$AR$23,IF(E13&lt;$AW$13,E13-$AU$13,$AW$13-$AU$13),
    IF(B13=$AR$24,IF(E13&lt;$AW$14,E13-$AU$14,$AW$14-$AU$14),
     IF(B13=$AR$25,IF(E13&lt;$AW$15,E13-$AU$15,$AW$15-$AU$15),
      IF(B13=$AR$26,IF(E13&lt;$AW$16,E13-F13,$AW$16-F13),
      "")))
   )
  ),
"")
)
),
IF(D13 = $AR$16,
  IF(C13 = $AR$11,
   IF(B13=$AR$22,IF(E13&lt;$AY$20,E13,$AY$20),
   IF(B13=$AR$23,IF(E13&lt;$AY$21,E13,$AY$21),
   IF(B13=$AR$24,IF(E13&lt;$AY$22,E13,$AY$22),
   IF(B13=$AR$25,IF(E13&lt;$AY$23,E13,$AY$23),
   IF(B13=$AR$26,IF(E13&lt;$AY$24,E13,$AY$24),
   ""))))),
  IF(C13=$AR$12,
   IF(B13=$AR$22,IF(E13&lt;$AZ$20,E13,$AZ$20),
   IF(B13=$AR$23,IF(E13&lt;$AZ$21,E13,$AZ$21),
   IF(B13=$AR$24,IF(E13&lt;$AZ$22,E13,$AZ$22),
   IF(B13=$AR$25,IF(E13&lt;$AZ$23,E13,$AZ$23),
   IF(B13=$AR$26,IF(E13&lt;$AZ$24,E13,$AZ$24),
   ""))))),
  "")
 ),
 IF(C13=$AR$11,
  IF(B13=$AR$22,IF(E13&lt;$AV$20,E13-$AU$20,$AV$20-$AU$20),
   IF(B13=$AR$23,IF(E13&lt;$AV$21,E13-$AU$21,$AV$21-$AU$21),
    IF(B13=$AR$24,IF(E13&lt;$AV$22,E13-$AU$22,$AV$22-$AU$22),
     IF(B13=$AR$25,IF(E13&lt;$AV$23,E13-$AU$23,$AV$23-$AU$23),
      IF(B13=$AR$26,IF(E13&lt;$AV$24,E13-F13,$AV$24-F13),
      ""
      )
     )
    )
   )
  ),
 IF(C13=$AR$12,
  IF(B13=$AR$22,IF(E13&lt;$AW$20,E13-$AU$20,$AW$20-$AU$20),
   IF(B13=$AR$23,IF(E13&lt;$AW$21,E13-$AU$21,$AW$21-$AU$21),
    IF(B13=$AR$24,IF(E13&lt;$AW$22,E13-$AU$22,$AW$22-$AU$22),
     IF(B13=$AR$25,IF(E13&lt;$AW$23,E13-$AU$23,$AW$23-$AU$23),
      IF(B13=$AR$26,IF(E13&lt;$AW$24,E13-F13,$AW$24-F13),
      "")))
   )
  ),
"")
)
)))</f>
        <v/>
      </c>
      <c r="R13" s="90"/>
      <c r="S13" s="126" t="str">
        <f t="shared" ref="S13:S31" si="4">IF(Q13="","",
IF(Q13&lt;0,0,Q13*R13))</f>
        <v/>
      </c>
      <c r="AK13" s="14">
        <f t="shared" si="0"/>
        <v>0</v>
      </c>
      <c r="AL13" s="68" t="str">
        <f t="shared" si="1"/>
        <v>0</v>
      </c>
      <c r="AM13" s="10">
        <f t="shared" ref="AM13:AM31" si="5">IF(C13=$AR$12,
IF(L13=$AR$2,
IF(B13=$AR$22,$AV$27,IF(B13=$AR$23,$AV$28,IF(B13=$AR$24,$AV$29,IF(B13=$AR$25,$AV$30,IF(B13=$AR$26,$AV$31,0))))),
IF(B13=$AR$22,$AU$27,IF(B13=$AR$23,$AU$28,IF(B13=$AR$24,$AU$29,IF(B13=$AR$25,$AU$30,IF(B13=$AR$26,$AU$31,0)))))
),0)</f>
        <v>0</v>
      </c>
      <c r="AN13" s="10">
        <f t="shared" ref="AN13:AN31" si="6">AM13*10.7*(1-K13)</f>
        <v>0</v>
      </c>
      <c r="AO13" s="10">
        <f t="shared" ref="AO13:AO31" si="7">IF(AL13="",0,IF((AL13-AN13)&gt;0,AL13-AN13,0))</f>
        <v>0</v>
      </c>
      <c r="AP13" s="69">
        <f t="shared" si="2"/>
        <v>0</v>
      </c>
      <c r="AQ13" s="70" t="str">
        <f t="shared" ref="AQ13:AQ31" si="8">IF(COUNTBLANK(B13:E13) = 4,"",
IF(
AND(
PRODUCT(G13,R13) &gt; PRODUCT(H13,R13),PRODUCT(G13,R13) &gt; PRODUCT(I13,R13)),$AR$52,
IF(
AND(
PRODUCT(H13,R13) &gt; PRODUCT(G13,R13),PRODUCT(H13,R13) &gt; PRODUCT(I13,R13)),$AR$53,
IF(
AND(
PRODUCT(I13,R13) &gt; PRODUCT(G13,R13),PRODUCT(I13,R13) &gt; PRODUCT(H13,R13)),$AR$54,
$AR$55)
)
)
)</f>
        <v/>
      </c>
      <c r="AR13" s="55"/>
      <c r="AT13" s="7" t="s">
        <v>71</v>
      </c>
      <c r="AU13" s="15">
        <v>250000</v>
      </c>
      <c r="AV13" s="15">
        <v>414000</v>
      </c>
      <c r="AW13" s="15">
        <v>506000</v>
      </c>
      <c r="AX13" s="15"/>
      <c r="AY13" s="15">
        <v>164000</v>
      </c>
      <c r="AZ13" s="15">
        <v>256000</v>
      </c>
      <c r="BA13" s="1" t="s">
        <v>71</v>
      </c>
      <c r="BB13" s="16">
        <v>60</v>
      </c>
      <c r="BC13" s="16">
        <v>0.64100000000000001</v>
      </c>
      <c r="BE13" s="1">
        <f t="shared" si="3"/>
        <v>0</v>
      </c>
      <c r="BH13" s="51"/>
    </row>
    <row r="14" spans="1:60">
      <c r="A14" s="82">
        <v>3</v>
      </c>
      <c r="B14" s="111"/>
      <c r="C14" s="111"/>
      <c r="D14" s="111"/>
      <c r="E14" s="91"/>
      <c r="F14" s="91"/>
      <c r="G14" s="92"/>
      <c r="H14" s="92"/>
      <c r="I14" s="92"/>
      <c r="J14" s="112"/>
      <c r="K14" s="93"/>
      <c r="L14" s="112"/>
      <c r="M14" s="112"/>
      <c r="N14" s="91"/>
      <c r="O14" s="113"/>
      <c r="P14" s="128" t="str">
        <f>IF(OR('01_Allgemein'!$B$6="",B14="",D14=""),"",
IF(B14 = $AR$26,F14,
IF(D14=$AR$16,0,
IF('01_Allgemein'!$B$6=$AR$2,
IF(B14=$AR$22,$AU$12,IF(B14=$AR$23,$AU$13,IF(B14=$AR$24,$AU$14,$AU$15))),
IF(B14=$AR$22,$AU$20,IF(B14=$AR$23,$AU$21,IF(B14=$AR$24,$AU$22,$AU$23)))
)
)
)
)</f>
        <v/>
      </c>
      <c r="Q14" s="128" t="str">
        <f>IF(OR(P14="",C14="",E14=""),"",
IF('01_Allgemein'!$B$6 = $AR$2,
 IF(D14 = $AR$16,
  IF(C14 = $AR$11,
   IF(B14=$AR$22,IF(E14&lt;$AY$12,E14,$AY$12),
   IF(B14=$AR$23,IF(E14&lt;$AY$13,E14,$AY$13),
   IF(B14=$AR$24,IF(E14&lt;$AY$14,E14,$AY$14),
   IF(B14=$AR$25,IF(E14&lt;$AY$15,E14,$AY$15),
   IF(B14=$AR$26,IF(E14&lt;$AY$16,E14,$AY$16),
   ""))))),
  IF(C14=$AR$12,
   IF(B14=$AR$22,IF(E14&lt;$AZ$12,E14,$AZ$12),
   IF(B14=$AR$23,IF(E14&lt;$AZ$13,E14,$AZ$13),
   IF(B14=$AR$24,IF(E14&lt;$AZ$14,E14,$AZ$14),
   IF(B14=$AR$25,IF(E14&lt;$AZ$15,E14,$AZ$15),
   IF(B14=$AR$26,IF(E14&lt;$AZ$16,E14,$AZ$16),
   ""))))),
  "")
 ),
 IF(C14=$AR$11,
  IF(B14=$AR$22,IF(E14&lt;$AV$12,E14-$AU$12,$AV$12-$AU$12),
   IF(B14=$AR$23,IF(E14&lt;$AV$13,E14-$AU$13,$AV$13-$AU$13),
    IF(B14=$AR$24,IF(E14&lt;$AV$14,E14-$AU$14,$AV$14-$AU$14),
     IF(B14=$AR$25,IF(E14&lt;$AV$15,E14-$AU$15,$AV$15-$AU$15),
      IF(B14=$AR$26,IF(E14&lt;$AV$16,E14-F14,$AV$16-F14),
      ""
      )
     )
    )
   )
  ),
 IF(C14=$AR$12,
  IF(B14=$AR$22,IF(E14&lt;$AW$12,E14-$AU$12,$AW$12-$AU$12),
   IF(B14=$AR$23,IF(E14&lt;$AW$13,E14-$AU$13,$AW$13-$AU$13),
    IF(B14=$AR$24,IF(E14&lt;$AW$14,E14-$AU$14,$AW$14-$AU$14),
     IF(B14=$AR$25,IF(E14&lt;$AW$15,E14-$AU$15,$AW$15-$AU$15),
      IF(B14=$AR$26,IF(E14&lt;$AW$16,E14-F14,$AW$16-F14),
      "")))
   )
  ),
"")
)
),
IF(D14 = $AR$16,
  IF(C14 = $AR$11,
   IF(B14=$AR$22,IF(E14&lt;$AY$20,E14,$AY$20),
   IF(B14=$AR$23,IF(E14&lt;$AY$21,E14,$AY$21),
   IF(B14=$AR$24,IF(E14&lt;$AY$22,E14,$AY$22),
   IF(B14=$AR$25,IF(E14&lt;$AY$23,E14,$AY$23),
   IF(B14=$AR$26,IF(E14&lt;$AY$24,E14,$AY$24),
   ""))))),
  IF(C14=$AR$12,
   IF(B14=$AR$22,IF(E14&lt;$AZ$20,E14,$AZ$20),
   IF(B14=$AR$23,IF(E14&lt;$AZ$21,E14,$AZ$21),
   IF(B14=$AR$24,IF(E14&lt;$AZ$22,E14,$AZ$22),
   IF(B14=$AR$25,IF(E14&lt;$AZ$23,E14,$AZ$23),
   IF(B14=$AR$26,IF(E14&lt;$AZ$24,E14,$AZ$24),
   ""))))),
  "")
 ),
 IF(C14=$AR$11,
  IF(B14=$AR$22,IF(E14&lt;$AV$20,E14-$AU$20,$AV$20-$AU$20),
   IF(B14=$AR$23,IF(E14&lt;$AV$21,E14-$AU$21,$AV$21-$AU$21),
    IF(B14=$AR$24,IF(E14&lt;$AV$22,E14-$AU$22,$AV$22-$AU$22),
     IF(B14=$AR$25,IF(E14&lt;$AV$23,E14-$AU$23,$AV$23-$AU$23),
      IF(B14=$AR$26,IF(E14&lt;$AV$24,E14-F14,$AV$24-F14),
      ""
      )
     )
    )
   )
  ),
 IF(C14=$AR$12,
  IF(B14=$AR$22,IF(E14&lt;$AW$20,E14-$AU$20,$AW$20-$AU$20),
   IF(B14=$AR$23,IF(E14&lt;$AW$21,E14-$AU$21,$AW$21-$AU$21),
    IF(B14=$AR$24,IF(E14&lt;$AW$22,E14-$AU$22,$AW$22-$AU$22),
     IF(B14=$AR$25,IF(E14&lt;$AW$23,E14-$AU$23,$AW$23-$AU$23),
      IF(B14=$AR$26,IF(E14&lt;$AW$24,E14-F14,$AW$24-F14),
      "")))
   )
  ),
"")
)
)))</f>
        <v/>
      </c>
      <c r="R14" s="90"/>
      <c r="S14" s="126" t="str">
        <f t="shared" si="4"/>
        <v/>
      </c>
      <c r="AK14" s="14">
        <f t="shared" si="0"/>
        <v>0</v>
      </c>
      <c r="AL14" s="68" t="str">
        <f t="shared" si="1"/>
        <v>0</v>
      </c>
      <c r="AM14" s="10">
        <f t="shared" si="5"/>
        <v>0</v>
      </c>
      <c r="AN14" s="10">
        <f t="shared" si="6"/>
        <v>0</v>
      </c>
      <c r="AO14" s="10">
        <f>IF(AL14="",0,IF((AL14-AN14)&gt;0,AL14-AN14,0))</f>
        <v>0</v>
      </c>
      <c r="AP14" s="69">
        <f>AO14*R14*SUM(G14:I14)</f>
        <v>0</v>
      </c>
      <c r="AQ14" s="70" t="str">
        <f t="shared" si="8"/>
        <v/>
      </c>
      <c r="AR14" s="1" t="s">
        <v>73</v>
      </c>
      <c r="AT14" s="7" t="s">
        <v>74</v>
      </c>
      <c r="AU14" s="15">
        <v>280000</v>
      </c>
      <c r="AV14" s="15">
        <v>525000</v>
      </c>
      <c r="AW14" s="15">
        <v>543000</v>
      </c>
      <c r="AX14" s="15"/>
      <c r="AY14" s="15">
        <v>245000</v>
      </c>
      <c r="AZ14" s="15">
        <v>263000</v>
      </c>
      <c r="BA14" s="1" t="s">
        <v>74</v>
      </c>
      <c r="BB14" s="16">
        <v>80</v>
      </c>
      <c r="BC14" s="16">
        <v>0.93600000000000005</v>
      </c>
      <c r="BE14" s="1">
        <f t="shared" si="3"/>
        <v>0</v>
      </c>
      <c r="BH14" s="51"/>
    </row>
    <row r="15" spans="1:60">
      <c r="A15" s="82">
        <v>4</v>
      </c>
      <c r="B15" s="111"/>
      <c r="C15" s="111"/>
      <c r="D15" s="111"/>
      <c r="E15" s="91"/>
      <c r="F15" s="91"/>
      <c r="G15" s="92"/>
      <c r="H15" s="92"/>
      <c r="I15" s="92"/>
      <c r="J15" s="112"/>
      <c r="K15" s="93"/>
      <c r="L15" s="112"/>
      <c r="M15" s="112"/>
      <c r="N15" s="91"/>
      <c r="O15" s="113"/>
      <c r="P15" s="128" t="str">
        <f>IF(OR('01_Allgemein'!$B$6="",B15="",D15=""),"",
IF(B15 = $AR$26,F15,
IF(D15=$AR$16,0,
IF('01_Allgemein'!$B$6=$AR$2,
IF(B15=$AR$22,$AU$12,IF(B15=$AR$23,$AU$13,IF(B15=$AR$24,$AU$14,$AU$15))),
IF(B15=$AR$22,$AU$20,IF(B15=$AR$23,$AU$21,IF(B15=$AR$24,$AU$22,$AU$23)))
)
)
)
)</f>
        <v/>
      </c>
      <c r="Q15" s="128" t="str">
        <f>IF(OR(P15="",C15="",E15=""),"",
IF('01_Allgemein'!$B$6 = $AR$2,
 IF(D15 = $AR$16,
  IF(C15 = $AR$11,
   IF(B15=$AR$22,IF(E15&lt;$AY$12,E15,$AY$12),
   IF(B15=$AR$23,IF(E15&lt;$AY$13,E15,$AY$13),
   IF(B15=$AR$24,IF(E15&lt;$AY$14,E15,$AY$14),
   IF(B15=$AR$25,IF(E15&lt;$AY$15,E15,$AY$15),
   IF(B15=$AR$26,IF(E15&lt;$AY$16,E15,$AY$16),
   ""))))),
  IF(C15=$AR$12,
   IF(B15=$AR$22,IF(E15&lt;$AZ$12,E15,$AZ$12),
   IF(B15=$AR$23,IF(E15&lt;$AZ$13,E15,$AZ$13),
   IF(B15=$AR$24,IF(E15&lt;$AZ$14,E15,$AZ$14),
   IF(B15=$AR$25,IF(E15&lt;$AZ$15,E15,$AZ$15),
   IF(B15=$AR$26,IF(E15&lt;$AZ$16,E15,$AZ$16),
   ""))))),
  "")
 ),
 IF(C15=$AR$11,
  IF(B15=$AR$22,IF(E15&lt;$AV$12,E15-$AU$12,$AV$12-$AU$12),
   IF(B15=$AR$23,IF(E15&lt;$AV$13,E15-$AU$13,$AV$13-$AU$13),
    IF(B15=$AR$24,IF(E15&lt;$AV$14,E15-$AU$14,$AV$14-$AU$14),
     IF(B15=$AR$25,IF(E15&lt;$AV$15,E15-$AU$15,$AV$15-$AU$15),
      IF(B15=$AR$26,IF(E15&lt;$AV$16,E15-F15,$AV$16-F15),
      ""
      )
     )
    )
   )
  ),
 IF(C15=$AR$12,
  IF(B15=$AR$22,IF(E15&lt;$AW$12,E15-$AU$12,$AW$12-$AU$12),
   IF(B15=$AR$23,IF(E15&lt;$AW$13,E15-$AU$13,$AW$13-$AU$13),
    IF(B15=$AR$24,IF(E15&lt;$AW$14,E15-$AU$14,$AW$14-$AU$14),
     IF(B15=$AR$25,IF(E15&lt;$AW$15,E15-$AU$15,$AW$15-$AU$15),
      IF(B15=$AR$26,IF(E15&lt;$AW$16,E15-F15,$AW$16-F15),
      "")))
   )
  ),
"")
)
),
IF(D15 = $AR$16,
  IF(C15 = $AR$11,
   IF(B15=$AR$22,IF(E15&lt;$AY$20,E15,$AY$20),
   IF(B15=$AR$23,IF(E15&lt;$AY$21,E15,$AY$21),
   IF(B15=$AR$24,IF(E15&lt;$AY$22,E15,$AY$22),
   IF(B15=$AR$25,IF(E15&lt;$AY$23,E15,$AY$23),
   IF(B15=$AR$26,IF(E15&lt;$AY$24,E15,$AY$24),
   ""))))),
  IF(C15=$AR$12,
   IF(B15=$AR$22,IF(E15&lt;$AZ$20,E15,$AZ$20),
   IF(B15=$AR$23,IF(E15&lt;$AZ$21,E15,$AZ$21),
   IF(B15=$AR$24,IF(E15&lt;$AZ$22,E15,$AZ$22),
   IF(B15=$AR$25,IF(E15&lt;$AZ$23,E15,$AZ$23),
   IF(B15=$AR$26,IF(E15&lt;$AZ$24,E15,$AZ$24),
   ""))))),
  "")
 ),
 IF(C15=$AR$11,
  IF(B15=$AR$22,IF(E15&lt;$AV$20,E15-$AU$20,$AV$20-$AU$20),
   IF(B15=$AR$23,IF(E15&lt;$AV$21,E15-$AU$21,$AV$21-$AU$21),
    IF(B15=$AR$24,IF(E15&lt;$AV$22,E15-$AU$22,$AV$22-$AU$22),
     IF(B15=$AR$25,IF(E15&lt;$AV$23,E15-$AU$23,$AV$23-$AU$23),
      IF(B15=$AR$26,IF(E15&lt;$AV$24,E15-F15,$AV$24-F15),
      ""
      )
     )
    )
   )
  ),
 IF(C15=$AR$12,
  IF(B15=$AR$22,IF(E15&lt;$AW$20,E15-$AU$20,$AW$20-$AU$20),
   IF(B15=$AR$23,IF(E15&lt;$AW$21,E15-$AU$21,$AW$21-$AU$21),
    IF(B15=$AR$24,IF(E15&lt;$AW$22,E15-$AU$22,$AW$22-$AU$22),
     IF(B15=$AR$25,IF(E15&lt;$AW$23,E15-$AU$23,$AW$23-$AU$23),
      IF(B15=$AR$26,IF(E15&lt;$AW$24,E15-F15,$AW$24-F15),
      "")))
   )
  ),
"")
)
)))</f>
        <v/>
      </c>
      <c r="R15" s="90"/>
      <c r="S15" s="126" t="str">
        <f t="shared" si="4"/>
        <v/>
      </c>
      <c r="AK15" s="14">
        <f t="shared" si="0"/>
        <v>0</v>
      </c>
      <c r="AL15" s="68" t="str">
        <f t="shared" si="1"/>
        <v>0</v>
      </c>
      <c r="AM15" s="10">
        <f t="shared" si="5"/>
        <v>0</v>
      </c>
      <c r="AN15" s="10">
        <f t="shared" si="6"/>
        <v>0</v>
      </c>
      <c r="AO15" s="10">
        <f t="shared" si="7"/>
        <v>0</v>
      </c>
      <c r="AP15" s="69">
        <f t="shared" si="2"/>
        <v>0</v>
      </c>
      <c r="AQ15" s="70" t="str">
        <f t="shared" si="8"/>
        <v/>
      </c>
      <c r="AR15" s="1" t="s">
        <v>62</v>
      </c>
      <c r="AT15" s="7" t="s">
        <v>76</v>
      </c>
      <c r="AU15" s="15">
        <v>370000</v>
      </c>
      <c r="AV15" s="15">
        <v>672000</v>
      </c>
      <c r="AW15" s="15">
        <v>736000</v>
      </c>
      <c r="AX15" s="15"/>
      <c r="AY15" s="15">
        <v>302000</v>
      </c>
      <c r="AZ15" s="15">
        <v>366000</v>
      </c>
      <c r="BA15" s="1" t="s">
        <v>76</v>
      </c>
      <c r="BB15" s="16">
        <v>120</v>
      </c>
      <c r="BC15" s="16">
        <v>1.26</v>
      </c>
      <c r="BE15" s="1">
        <f t="shared" si="3"/>
        <v>0</v>
      </c>
      <c r="BH15" s="51"/>
    </row>
    <row r="16" spans="1:60">
      <c r="A16" s="82">
        <v>5</v>
      </c>
      <c r="B16" s="111"/>
      <c r="C16" s="111"/>
      <c r="D16" s="111"/>
      <c r="E16" s="91"/>
      <c r="F16" s="91"/>
      <c r="G16" s="92"/>
      <c r="H16" s="92"/>
      <c r="I16" s="92"/>
      <c r="J16" s="112"/>
      <c r="K16" s="93"/>
      <c r="L16" s="112"/>
      <c r="M16" s="112"/>
      <c r="N16" s="91"/>
      <c r="O16" s="113"/>
      <c r="P16" s="128" t="str">
        <f>IF(OR('01_Allgemein'!$B$6="",B16="",D16=""),"",
IF(B16 = $AR$26,F16,
IF(D16=$AR$16,0,
IF('01_Allgemein'!$B$6=$AR$2,
IF(B16=$AR$22,$AU$12,IF(B16=$AR$23,$AU$13,IF(B16=$AR$24,$AU$14,$AU$15))),
IF(B16=$AR$22,$AU$20,IF(B16=$AR$23,$AU$21,IF(B16=$AR$24,$AU$22,$AU$23)))
)
)
)
)</f>
        <v/>
      </c>
      <c r="Q16" s="128" t="str">
        <f>IF(OR(P16="",C16="",E16=""),"",
IF('01_Allgemein'!$B$6 = $AR$2,
 IF(D16 = $AR$16,
  IF(C16 = $AR$11,
   IF(B16=$AR$22,IF(E16&lt;$AY$12,E16,$AY$12),
   IF(B16=$AR$23,IF(E16&lt;$AY$13,E16,$AY$13),
   IF(B16=$AR$24,IF(E16&lt;$AY$14,E16,$AY$14),
   IF(B16=$AR$25,IF(E16&lt;$AY$15,E16,$AY$15),
   IF(B16=$AR$26,IF(E16&lt;$AY$16,E16,$AY$16),
   ""))))),
  IF(C16=$AR$12,
   IF(B16=$AR$22,IF(E16&lt;$AZ$12,E16,$AZ$12),
   IF(B16=$AR$23,IF(E16&lt;$AZ$13,E16,$AZ$13),
   IF(B16=$AR$24,IF(E16&lt;$AZ$14,E16,$AZ$14),
   IF(B16=$AR$25,IF(E16&lt;$AZ$15,E16,$AZ$15),
   IF(B16=$AR$26,IF(E16&lt;$AZ$16,E16,$AZ$16),
   ""))))),
  "")
 ),
 IF(C16=$AR$11,
  IF(B16=$AR$22,IF(E16&lt;$AV$12,E16-$AU$12,$AV$12-$AU$12),
   IF(B16=$AR$23,IF(E16&lt;$AV$13,E16-$AU$13,$AV$13-$AU$13),
    IF(B16=$AR$24,IF(E16&lt;$AV$14,E16-$AU$14,$AV$14-$AU$14),
     IF(B16=$AR$25,IF(E16&lt;$AV$15,E16-$AU$15,$AV$15-$AU$15),
      IF(B16=$AR$26,IF(E16&lt;$AV$16,E16-F16,$AV$16-F16),
      ""
      )
     )
    )
   )
  ),
 IF(C16=$AR$12,
  IF(B16=$AR$22,IF(E16&lt;$AW$12,E16-$AU$12,$AW$12-$AU$12),
   IF(B16=$AR$23,IF(E16&lt;$AW$13,E16-$AU$13,$AW$13-$AU$13),
    IF(B16=$AR$24,IF(E16&lt;$AW$14,E16-$AU$14,$AW$14-$AU$14),
     IF(B16=$AR$25,IF(E16&lt;$AW$15,E16-$AU$15,$AW$15-$AU$15),
      IF(B16=$AR$26,IF(E16&lt;$AW$16,E16-F16,$AW$16-F16),
      "")))
   )
  ),
"")
)
),
IF(D16 = $AR$16,
  IF(C16 = $AR$11,
   IF(B16=$AR$22,IF(E16&lt;$AY$20,E16,$AY$20),
   IF(B16=$AR$23,IF(E16&lt;$AY$21,E16,$AY$21),
   IF(B16=$AR$24,IF(E16&lt;$AY$22,E16,$AY$22),
   IF(B16=$AR$25,IF(E16&lt;$AY$23,E16,$AY$23),
   IF(B16=$AR$26,IF(E16&lt;$AY$24,E16,$AY$24),
   ""))))),
  IF(C16=$AR$12,
   IF(B16=$AR$22,IF(E16&lt;$AZ$20,E16,$AZ$20),
   IF(B16=$AR$23,IF(E16&lt;$AZ$21,E16,$AZ$21),
   IF(B16=$AR$24,IF(E16&lt;$AZ$22,E16,$AZ$22),
   IF(B16=$AR$25,IF(E16&lt;$AZ$23,E16,$AZ$23),
   IF(B16=$AR$26,IF(E16&lt;$AZ$24,E16,$AZ$24),
   ""))))),
  "")
 ),
 IF(C16=$AR$11,
  IF(B16=$AR$22,IF(E16&lt;$AV$20,E16-$AU$20,$AV$20-$AU$20),
   IF(B16=$AR$23,IF(E16&lt;$AV$21,E16-$AU$21,$AV$21-$AU$21),
    IF(B16=$AR$24,IF(E16&lt;$AV$22,E16-$AU$22,$AV$22-$AU$22),
     IF(B16=$AR$25,IF(E16&lt;$AV$23,E16-$AU$23,$AV$23-$AU$23),
      IF(B16=$AR$26,IF(E16&lt;$AV$24,E16-F16,$AV$24-F16),
      ""
      )
     )
    )
   )
  ),
 IF(C16=$AR$12,
  IF(B16=$AR$22,IF(E16&lt;$AW$20,E16-$AU$20,$AW$20-$AU$20),
   IF(B16=$AR$23,IF(E16&lt;$AW$21,E16-$AU$21,$AW$21-$AU$21),
    IF(B16=$AR$24,IF(E16&lt;$AW$22,E16-$AU$22,$AW$22-$AU$22),
     IF(B16=$AR$25,IF(E16&lt;$AW$23,E16-$AU$23,$AW$23-$AU$23),
      IF(B16=$AR$26,IF(E16&lt;$AW$24,E16-F16,$AW$24-F16),
      "")))
   )
  ),
"")
)
)))</f>
        <v/>
      </c>
      <c r="R16" s="90"/>
      <c r="S16" s="126" t="str">
        <f t="shared" si="4"/>
        <v/>
      </c>
      <c r="AK16" s="14">
        <f t="shared" si="0"/>
        <v>0</v>
      </c>
      <c r="AL16" s="68" t="str">
        <f t="shared" si="1"/>
        <v>0</v>
      </c>
      <c r="AM16" s="10">
        <f t="shared" si="5"/>
        <v>0</v>
      </c>
      <c r="AN16" s="10">
        <f t="shared" si="6"/>
        <v>0</v>
      </c>
      <c r="AO16" s="10">
        <f t="shared" si="7"/>
        <v>0</v>
      </c>
      <c r="AP16" s="69">
        <f t="shared" si="2"/>
        <v>0</v>
      </c>
      <c r="AQ16" s="70" t="str">
        <f t="shared" si="8"/>
        <v/>
      </c>
      <c r="AR16" s="1" t="s">
        <v>77</v>
      </c>
      <c r="AT16" s="7" t="s">
        <v>146</v>
      </c>
      <c r="AU16" s="15"/>
      <c r="AV16" s="15">
        <v>672000</v>
      </c>
      <c r="AW16" s="15">
        <v>736000</v>
      </c>
      <c r="AX16" s="15"/>
      <c r="AY16" s="15">
        <v>302000</v>
      </c>
      <c r="AZ16" s="15">
        <v>366000</v>
      </c>
      <c r="BB16" s="16">
        <v>80</v>
      </c>
      <c r="BC16" s="16">
        <v>0.93600000000000005</v>
      </c>
      <c r="BE16" s="1">
        <f t="shared" si="3"/>
        <v>0</v>
      </c>
      <c r="BH16" s="51"/>
    </row>
    <row r="17" spans="1:60">
      <c r="A17" s="82">
        <v>6</v>
      </c>
      <c r="B17" s="111"/>
      <c r="C17" s="111"/>
      <c r="D17" s="111"/>
      <c r="E17" s="91"/>
      <c r="F17" s="91"/>
      <c r="G17" s="92"/>
      <c r="H17" s="92"/>
      <c r="I17" s="92"/>
      <c r="J17" s="112"/>
      <c r="K17" s="93"/>
      <c r="L17" s="112"/>
      <c r="M17" s="112"/>
      <c r="N17" s="91"/>
      <c r="O17" s="113"/>
      <c r="P17" s="128" t="str">
        <f>IF(OR('01_Allgemein'!$B$6="",B17="",D17=""),"",
IF(B17 = $AR$26,F17,
IF(D17=$AR$16,0,
IF('01_Allgemein'!$B$6=$AR$2,
IF(B17=$AR$22,$AU$12,IF(B17=$AR$23,$AU$13,IF(B17=$AR$24,$AU$14,$AU$15))),
IF(B17=$AR$22,$AU$20,IF(B17=$AR$23,$AU$21,IF(B17=$AR$24,$AU$22,$AU$23)))
)
)
)
)</f>
        <v/>
      </c>
      <c r="Q17" s="128" t="str">
        <f>IF(OR(P17="",C17="",E17=""),"",
IF('01_Allgemein'!$B$6 = $AR$2,
 IF(D17 = $AR$16,
  IF(C17 = $AR$11,
   IF(B17=$AR$22,IF(E17&lt;$AY$12,E17,$AY$12),
   IF(B17=$AR$23,IF(E17&lt;$AY$13,E17,$AY$13),
   IF(B17=$AR$24,IF(E17&lt;$AY$14,E17,$AY$14),
   IF(B17=$AR$25,IF(E17&lt;$AY$15,E17,$AY$15),
   IF(B17=$AR$26,IF(E17&lt;$AY$16,E17,$AY$16),
   ""))))),
  IF(C17=$AR$12,
   IF(B17=$AR$22,IF(E17&lt;$AZ$12,E17,$AZ$12),
   IF(B17=$AR$23,IF(E17&lt;$AZ$13,E17,$AZ$13),
   IF(B17=$AR$24,IF(E17&lt;$AZ$14,E17,$AZ$14),
   IF(B17=$AR$25,IF(E17&lt;$AZ$15,E17,$AZ$15),
   IF(B17=$AR$26,IF(E17&lt;$AZ$16,E17,$AZ$16),
   ""))))),
  "")
 ),
 IF(C17=$AR$11,
  IF(B17=$AR$22,IF(E17&lt;$AV$12,E17-$AU$12,$AV$12-$AU$12),
   IF(B17=$AR$23,IF(E17&lt;$AV$13,E17-$AU$13,$AV$13-$AU$13),
    IF(B17=$AR$24,IF(E17&lt;$AV$14,E17-$AU$14,$AV$14-$AU$14),
     IF(B17=$AR$25,IF(E17&lt;$AV$15,E17-$AU$15,$AV$15-$AU$15),
      IF(B17=$AR$26,IF(E17&lt;$AV$16,E17-F17,$AV$16-F17),
      ""
      )
     )
    )
   )
  ),
 IF(C17=$AR$12,
  IF(B17=$AR$22,IF(E17&lt;$AW$12,E17-$AU$12,$AW$12-$AU$12),
   IF(B17=$AR$23,IF(E17&lt;$AW$13,E17-$AU$13,$AW$13-$AU$13),
    IF(B17=$AR$24,IF(E17&lt;$AW$14,E17-$AU$14,$AW$14-$AU$14),
     IF(B17=$AR$25,IF(E17&lt;$AW$15,E17-$AU$15,$AW$15-$AU$15),
      IF(B17=$AR$26,IF(E17&lt;$AW$16,E17-F17,$AW$16-F17),
      "")))
   )
  ),
"")
)
),
IF(D17 = $AR$16,
  IF(C17 = $AR$11,
   IF(B17=$AR$22,IF(E17&lt;$AY$20,E17,$AY$20),
   IF(B17=$AR$23,IF(E17&lt;$AY$21,E17,$AY$21),
   IF(B17=$AR$24,IF(E17&lt;$AY$22,E17,$AY$22),
   IF(B17=$AR$25,IF(E17&lt;$AY$23,E17,$AY$23),
   IF(B17=$AR$26,IF(E17&lt;$AY$24,E17,$AY$24),
   ""))))),
  IF(C17=$AR$12,
   IF(B17=$AR$22,IF(E17&lt;$AZ$20,E17,$AZ$20),
   IF(B17=$AR$23,IF(E17&lt;$AZ$21,E17,$AZ$21),
   IF(B17=$AR$24,IF(E17&lt;$AZ$22,E17,$AZ$22),
   IF(B17=$AR$25,IF(E17&lt;$AZ$23,E17,$AZ$23),
   IF(B17=$AR$26,IF(E17&lt;$AZ$24,E17,$AZ$24),
   ""))))),
  "")
 ),
 IF(C17=$AR$11,
  IF(B17=$AR$22,IF(E17&lt;$AV$20,E17-$AU$20,$AV$20-$AU$20),
   IF(B17=$AR$23,IF(E17&lt;$AV$21,E17-$AU$21,$AV$21-$AU$21),
    IF(B17=$AR$24,IF(E17&lt;$AV$22,E17-$AU$22,$AV$22-$AU$22),
     IF(B17=$AR$25,IF(E17&lt;$AV$23,E17-$AU$23,$AV$23-$AU$23),
      IF(B17=$AR$26,IF(E17&lt;$AV$24,E17-F17,$AV$24-F17),
      ""
      )
     )
    )
   )
  ),
 IF(C17=$AR$12,
  IF(B17=$AR$22,IF(E17&lt;$AW$20,E17-$AU$20,$AW$20-$AU$20),
   IF(B17=$AR$23,IF(E17&lt;$AW$21,E17-$AU$21,$AW$21-$AU$21),
    IF(B17=$AR$24,IF(E17&lt;$AW$22,E17-$AU$22,$AW$22-$AU$22),
     IF(B17=$AR$25,IF(E17&lt;$AW$23,E17-$AU$23,$AW$23-$AU$23),
      IF(B17=$AR$26,IF(E17&lt;$AW$24,E17-F17,$AW$24-F17),
      "")))
   )
  ),
"")
)
)))</f>
        <v/>
      </c>
      <c r="R17" s="90"/>
      <c r="S17" s="126" t="str">
        <f t="shared" si="4"/>
        <v/>
      </c>
      <c r="U17" s="36"/>
      <c r="V17" s="46"/>
      <c r="W17" s="36"/>
      <c r="X17" s="56" t="s">
        <v>78</v>
      </c>
      <c r="Y17" s="52"/>
      <c r="AK17" s="14">
        <f t="shared" si="0"/>
        <v>0</v>
      </c>
      <c r="AL17" s="68" t="str">
        <f t="shared" si="1"/>
        <v>0</v>
      </c>
      <c r="AM17" s="10">
        <f t="shared" si="5"/>
        <v>0</v>
      </c>
      <c r="AN17" s="10">
        <f t="shared" si="6"/>
        <v>0</v>
      </c>
      <c r="AO17" s="10">
        <f t="shared" si="7"/>
        <v>0</v>
      </c>
      <c r="AP17" s="69">
        <f t="shared" si="2"/>
        <v>0</v>
      </c>
      <c r="AQ17" s="70" t="str">
        <f t="shared" si="8"/>
        <v/>
      </c>
      <c r="BE17" s="1">
        <f t="shared" si="3"/>
        <v>0</v>
      </c>
      <c r="BH17" s="51"/>
    </row>
    <row r="18" spans="1:60">
      <c r="A18" s="82">
        <v>7</v>
      </c>
      <c r="B18" s="111"/>
      <c r="C18" s="111"/>
      <c r="D18" s="111"/>
      <c r="E18" s="91"/>
      <c r="F18" s="91"/>
      <c r="G18" s="92"/>
      <c r="H18" s="92"/>
      <c r="I18" s="92"/>
      <c r="J18" s="112"/>
      <c r="K18" s="93"/>
      <c r="L18" s="112"/>
      <c r="M18" s="112"/>
      <c r="N18" s="91"/>
      <c r="O18" s="113"/>
      <c r="P18" s="128" t="str">
        <f>IF(OR('01_Allgemein'!$B$6="",B18="",D18=""),"",
IF(B18 = $AR$26,F18,
IF(D18=$AR$16,0,
IF('01_Allgemein'!$B$6=$AR$2,
IF(B18=$AR$22,$AU$12,IF(B18=$AR$23,$AU$13,IF(B18=$AR$24,$AU$14,$AU$15))),
IF(B18=$AR$22,$AU$20,IF(B18=$AR$23,$AU$21,IF(B18=$AR$24,$AU$22,$AU$23)))
)
)
)
)</f>
        <v/>
      </c>
      <c r="Q18" s="128" t="str">
        <f>IF(OR(P18="",C18="",E18=""),"",
IF('01_Allgemein'!$B$6 = $AR$2,
 IF(D18 = $AR$16,
  IF(C18 = $AR$11,
   IF(B18=$AR$22,IF(E18&lt;$AY$12,E18,$AY$12),
   IF(B18=$AR$23,IF(E18&lt;$AY$13,E18,$AY$13),
   IF(B18=$AR$24,IF(E18&lt;$AY$14,E18,$AY$14),
   IF(B18=$AR$25,IF(E18&lt;$AY$15,E18,$AY$15),
   IF(B18=$AR$26,IF(E18&lt;$AY$16,E18,$AY$16),
   ""))))),
  IF(C18=$AR$12,
   IF(B18=$AR$22,IF(E18&lt;$AZ$12,E18,$AZ$12),
   IF(B18=$AR$23,IF(E18&lt;$AZ$13,E18,$AZ$13),
   IF(B18=$AR$24,IF(E18&lt;$AZ$14,E18,$AZ$14),
   IF(B18=$AR$25,IF(E18&lt;$AZ$15,E18,$AZ$15),
   IF(B18=$AR$26,IF(E18&lt;$AZ$16,E18,$AZ$16),
   ""))))),
  "")
 ),
 IF(C18=$AR$11,
  IF(B18=$AR$22,IF(E18&lt;$AV$12,E18-$AU$12,$AV$12-$AU$12),
   IF(B18=$AR$23,IF(E18&lt;$AV$13,E18-$AU$13,$AV$13-$AU$13),
    IF(B18=$AR$24,IF(E18&lt;$AV$14,E18-$AU$14,$AV$14-$AU$14),
     IF(B18=$AR$25,IF(E18&lt;$AV$15,E18-$AU$15,$AV$15-$AU$15),
      IF(B18=$AR$26,IF(E18&lt;$AV$16,E18-F18,$AV$16-F18),
      ""
      )
     )
    )
   )
  ),
 IF(C18=$AR$12,
  IF(B18=$AR$22,IF(E18&lt;$AW$12,E18-$AU$12,$AW$12-$AU$12),
   IF(B18=$AR$23,IF(E18&lt;$AW$13,E18-$AU$13,$AW$13-$AU$13),
    IF(B18=$AR$24,IF(E18&lt;$AW$14,E18-$AU$14,$AW$14-$AU$14),
     IF(B18=$AR$25,IF(E18&lt;$AW$15,E18-$AU$15,$AW$15-$AU$15),
      IF(B18=$AR$26,IF(E18&lt;$AW$16,E18-F18,$AW$16-F18),
      "")))
   )
  ),
"")
)
),
IF(D18 = $AR$16,
  IF(C18 = $AR$11,
   IF(B18=$AR$22,IF(E18&lt;$AY$20,E18,$AY$20),
   IF(B18=$AR$23,IF(E18&lt;$AY$21,E18,$AY$21),
   IF(B18=$AR$24,IF(E18&lt;$AY$22,E18,$AY$22),
   IF(B18=$AR$25,IF(E18&lt;$AY$23,E18,$AY$23),
   IF(B18=$AR$26,IF(E18&lt;$AY$24,E18,$AY$24),
   ""))))),
  IF(C18=$AR$12,
   IF(B18=$AR$22,IF(E18&lt;$AZ$20,E18,$AZ$20),
   IF(B18=$AR$23,IF(E18&lt;$AZ$21,E18,$AZ$21),
   IF(B18=$AR$24,IF(E18&lt;$AZ$22,E18,$AZ$22),
   IF(B18=$AR$25,IF(E18&lt;$AZ$23,E18,$AZ$23),
   IF(B18=$AR$26,IF(E18&lt;$AZ$24,E18,$AZ$24),
   ""))))),
  "")
 ),
 IF(C18=$AR$11,
  IF(B18=$AR$22,IF(E18&lt;$AV$20,E18-$AU$20,$AV$20-$AU$20),
   IF(B18=$AR$23,IF(E18&lt;$AV$21,E18-$AU$21,$AV$21-$AU$21),
    IF(B18=$AR$24,IF(E18&lt;$AV$22,E18-$AU$22,$AV$22-$AU$22),
     IF(B18=$AR$25,IF(E18&lt;$AV$23,E18-$AU$23,$AV$23-$AU$23),
      IF(B18=$AR$26,IF(E18&lt;$AV$24,E18-F18,$AV$24-F18),
      ""
      )
     )
    )
   )
  ),
 IF(C18=$AR$12,
  IF(B18=$AR$22,IF(E18&lt;$AW$20,E18-$AU$20,$AW$20-$AU$20),
   IF(B18=$AR$23,IF(E18&lt;$AW$21,E18-$AU$21,$AW$21-$AU$21),
    IF(B18=$AR$24,IF(E18&lt;$AW$22,E18-$AU$22,$AW$22-$AU$22),
     IF(B18=$AR$25,IF(E18&lt;$AW$23,E18-$AU$23,$AW$23-$AU$23),
      IF(B18=$AR$26,IF(E18&lt;$AW$24,E18-F18,$AW$24-F18),
      "")))
   )
  ),
"")
)
)))</f>
        <v/>
      </c>
      <c r="R18" s="90"/>
      <c r="S18" s="126" t="str">
        <f t="shared" si="4"/>
        <v/>
      </c>
      <c r="AK18" s="14">
        <f t="shared" si="0"/>
        <v>0</v>
      </c>
      <c r="AL18" s="68" t="str">
        <f t="shared" si="1"/>
        <v>0</v>
      </c>
      <c r="AM18" s="10">
        <f t="shared" si="5"/>
        <v>0</v>
      </c>
      <c r="AN18" s="10">
        <f t="shared" si="6"/>
        <v>0</v>
      </c>
      <c r="AO18" s="10">
        <f t="shared" si="7"/>
        <v>0</v>
      </c>
      <c r="AP18" s="69">
        <f t="shared" si="2"/>
        <v>0</v>
      </c>
      <c r="AQ18" s="70" t="str">
        <f t="shared" si="8"/>
        <v/>
      </c>
      <c r="AR18" s="1" t="s">
        <v>65</v>
      </c>
      <c r="AT18" s="17"/>
      <c r="AU18" s="18" t="s">
        <v>79</v>
      </c>
      <c r="AV18" s="17"/>
      <c r="AW18" s="17"/>
      <c r="AX18" s="17"/>
      <c r="AY18" s="17"/>
      <c r="AZ18" s="17"/>
      <c r="BE18" s="1">
        <f t="shared" si="3"/>
        <v>0</v>
      </c>
      <c r="BH18" s="51"/>
    </row>
    <row r="19" spans="1:60" ht="15" customHeight="1">
      <c r="A19" s="82">
        <v>8</v>
      </c>
      <c r="B19" s="111"/>
      <c r="C19" s="111"/>
      <c r="D19" s="111"/>
      <c r="E19" s="91"/>
      <c r="F19" s="91"/>
      <c r="G19" s="92"/>
      <c r="H19" s="92"/>
      <c r="I19" s="92"/>
      <c r="J19" s="112"/>
      <c r="K19" s="93"/>
      <c r="L19" s="112"/>
      <c r="M19" s="112"/>
      <c r="N19" s="91"/>
      <c r="O19" s="113"/>
      <c r="P19" s="128" t="str">
        <f>IF(OR('01_Allgemein'!$B$6="",B19="",D19=""),"",
IF(B19 = $AR$26,F19,
IF(D19=$AR$16,0,
IF('01_Allgemein'!$B$6=$AR$2,
IF(B19=$AR$22,$AU$12,IF(B19=$AR$23,$AU$13,IF(B19=$AR$24,$AU$14,$AU$15))),
IF(B19=$AR$22,$AU$20,IF(B19=$AR$23,$AU$21,IF(B19=$AR$24,$AU$22,$AU$23)))
)
)
)
)</f>
        <v/>
      </c>
      <c r="Q19" s="128" t="str">
        <f>IF(OR(P19="",C19="",E19=""),"",
IF('01_Allgemein'!$B$6 = $AR$2,
 IF(D19 = $AR$16,
  IF(C19 = $AR$11,
   IF(B19=$AR$22,IF(E19&lt;$AY$12,E19,$AY$12),
   IF(B19=$AR$23,IF(E19&lt;$AY$13,E19,$AY$13),
   IF(B19=$AR$24,IF(E19&lt;$AY$14,E19,$AY$14),
   IF(B19=$AR$25,IF(E19&lt;$AY$15,E19,$AY$15),
   IF(B19=$AR$26,IF(E19&lt;$AY$16,E19,$AY$16),
   ""))))),
  IF(C19=$AR$12,
   IF(B19=$AR$22,IF(E19&lt;$AZ$12,E19,$AZ$12),
   IF(B19=$AR$23,IF(E19&lt;$AZ$13,E19,$AZ$13),
   IF(B19=$AR$24,IF(E19&lt;$AZ$14,E19,$AZ$14),
   IF(B19=$AR$25,IF(E19&lt;$AZ$15,E19,$AZ$15),
   IF(B19=$AR$26,IF(E19&lt;$AZ$16,E19,$AZ$16),
   ""))))),
  "")
 ),
 IF(C19=$AR$11,
  IF(B19=$AR$22,IF(E19&lt;$AV$12,E19-$AU$12,$AV$12-$AU$12),
   IF(B19=$AR$23,IF(E19&lt;$AV$13,E19-$AU$13,$AV$13-$AU$13),
    IF(B19=$AR$24,IF(E19&lt;$AV$14,E19-$AU$14,$AV$14-$AU$14),
     IF(B19=$AR$25,IF(E19&lt;$AV$15,E19-$AU$15,$AV$15-$AU$15),
      IF(B19=$AR$26,IF(E19&lt;$AV$16,E19-F19,$AV$16-F19),
      ""
      )
     )
    )
   )
  ),
 IF(C19=$AR$12,
  IF(B19=$AR$22,IF(E19&lt;$AW$12,E19-$AU$12,$AW$12-$AU$12),
   IF(B19=$AR$23,IF(E19&lt;$AW$13,E19-$AU$13,$AW$13-$AU$13),
    IF(B19=$AR$24,IF(E19&lt;$AW$14,E19-$AU$14,$AW$14-$AU$14),
     IF(B19=$AR$25,IF(E19&lt;$AW$15,E19-$AU$15,$AW$15-$AU$15),
      IF(B19=$AR$26,IF(E19&lt;$AW$16,E19-F19,$AW$16-F19),
      "")))
   )
  ),
"")
)
),
IF(D19 = $AR$16,
  IF(C19 = $AR$11,
   IF(B19=$AR$22,IF(E19&lt;$AY$20,E19,$AY$20),
   IF(B19=$AR$23,IF(E19&lt;$AY$21,E19,$AY$21),
   IF(B19=$AR$24,IF(E19&lt;$AY$22,E19,$AY$22),
   IF(B19=$AR$25,IF(E19&lt;$AY$23,E19,$AY$23),
   IF(B19=$AR$26,IF(E19&lt;$AY$24,E19,$AY$24),
   ""))))),
  IF(C19=$AR$12,
   IF(B19=$AR$22,IF(E19&lt;$AZ$20,E19,$AZ$20),
   IF(B19=$AR$23,IF(E19&lt;$AZ$21,E19,$AZ$21),
   IF(B19=$AR$24,IF(E19&lt;$AZ$22,E19,$AZ$22),
   IF(B19=$AR$25,IF(E19&lt;$AZ$23,E19,$AZ$23),
   IF(B19=$AR$26,IF(E19&lt;$AZ$24,E19,$AZ$24),
   ""))))),
  "")
 ),
 IF(C19=$AR$11,
  IF(B19=$AR$22,IF(E19&lt;$AV$20,E19-$AU$20,$AV$20-$AU$20),
   IF(B19=$AR$23,IF(E19&lt;$AV$21,E19-$AU$21,$AV$21-$AU$21),
    IF(B19=$AR$24,IF(E19&lt;$AV$22,E19-$AU$22,$AV$22-$AU$22),
     IF(B19=$AR$25,IF(E19&lt;$AV$23,E19-$AU$23,$AV$23-$AU$23),
      IF(B19=$AR$26,IF(E19&lt;$AV$24,E19-F19,$AV$24-F19),
      ""
      )
     )
    )
   )
  ),
 IF(C19=$AR$12,
  IF(B19=$AR$22,IF(E19&lt;$AW$20,E19-$AU$20,$AW$20-$AU$20),
   IF(B19=$AR$23,IF(E19&lt;$AW$21,E19-$AU$21,$AW$21-$AU$21),
    IF(B19=$AR$24,IF(E19&lt;$AW$22,E19-$AU$22,$AW$22-$AU$22),
     IF(B19=$AR$25,IF(E19&lt;$AW$23,E19-$AU$23,$AW$23-$AU$23),
      IF(B19=$AR$26,IF(E19&lt;$AW$24,E19-F19,$AW$24-F19),
      "")))
   )
  ),
"")
)
)))</f>
        <v/>
      </c>
      <c r="R19" s="90"/>
      <c r="S19" s="126" t="str">
        <f t="shared" si="4"/>
        <v/>
      </c>
      <c r="U19" s="1" t="s">
        <v>33</v>
      </c>
      <c r="X19" s="1" t="s">
        <v>35</v>
      </c>
      <c r="Y19" s="55"/>
      <c r="Z19" s="55"/>
      <c r="AK19" s="14">
        <f t="shared" si="0"/>
        <v>0</v>
      </c>
      <c r="AL19" s="68" t="str">
        <f t="shared" si="1"/>
        <v>0</v>
      </c>
      <c r="AM19" s="10">
        <f t="shared" si="5"/>
        <v>0</v>
      </c>
      <c r="AN19" s="10">
        <f t="shared" si="6"/>
        <v>0</v>
      </c>
      <c r="AO19" s="10">
        <f t="shared" si="7"/>
        <v>0</v>
      </c>
      <c r="AP19" s="69">
        <f t="shared" si="2"/>
        <v>0</v>
      </c>
      <c r="AQ19" s="70" t="str">
        <f t="shared" si="8"/>
        <v/>
      </c>
      <c r="AR19" s="1" t="s">
        <v>70</v>
      </c>
      <c r="AT19" s="17"/>
      <c r="AU19" s="19" t="s">
        <v>55</v>
      </c>
      <c r="AV19" s="17" t="s">
        <v>54</v>
      </c>
      <c r="AW19" s="19" t="s">
        <v>56</v>
      </c>
      <c r="AX19" s="17" t="s">
        <v>57</v>
      </c>
      <c r="AY19" s="19" t="s">
        <v>58</v>
      </c>
      <c r="AZ19" s="19" t="s">
        <v>59</v>
      </c>
      <c r="BE19" s="1">
        <f t="shared" si="3"/>
        <v>0</v>
      </c>
      <c r="BH19" s="51"/>
    </row>
    <row r="20" spans="1:60">
      <c r="A20" s="82">
        <v>9</v>
      </c>
      <c r="B20" s="111"/>
      <c r="C20" s="111"/>
      <c r="D20" s="111"/>
      <c r="E20" s="91"/>
      <c r="F20" s="91"/>
      <c r="G20" s="92"/>
      <c r="H20" s="92"/>
      <c r="I20" s="92"/>
      <c r="J20" s="112"/>
      <c r="K20" s="93"/>
      <c r="L20" s="112"/>
      <c r="M20" s="112"/>
      <c r="N20" s="91"/>
      <c r="O20" s="113"/>
      <c r="P20" s="128" t="str">
        <f>IF(OR('01_Allgemein'!$B$6="",B20="",D20=""),"",
IF(B20 = $AR$26,F20,
IF(D20=$AR$16,0,
IF('01_Allgemein'!$B$6=$AR$2,
IF(B20=$AR$22,$AU$12,IF(B20=$AR$23,$AU$13,IF(B20=$AR$24,$AU$14,$AU$15))),
IF(B20=$AR$22,$AU$20,IF(B20=$AR$23,$AU$21,IF(B20=$AR$24,$AU$22,$AU$23)))
)
)
)
)</f>
        <v/>
      </c>
      <c r="Q20" s="128" t="str">
        <f>IF(OR(P20="",C20="",E20=""),"",
IF('01_Allgemein'!$B$6 = $AR$2,
 IF(D20 = $AR$16,
  IF(C20 = $AR$11,
   IF(B20=$AR$22,IF(E20&lt;$AY$12,E20,$AY$12),
   IF(B20=$AR$23,IF(E20&lt;$AY$13,E20,$AY$13),
   IF(B20=$AR$24,IF(E20&lt;$AY$14,E20,$AY$14),
   IF(B20=$AR$25,IF(E20&lt;$AY$15,E20,$AY$15),
   IF(B20=$AR$26,IF(E20&lt;$AY$16,E20,$AY$16),
   ""))))),
  IF(C20=$AR$12,
   IF(B20=$AR$22,IF(E20&lt;$AZ$12,E20,$AZ$12),
   IF(B20=$AR$23,IF(E20&lt;$AZ$13,E20,$AZ$13),
   IF(B20=$AR$24,IF(E20&lt;$AZ$14,E20,$AZ$14),
   IF(B20=$AR$25,IF(E20&lt;$AZ$15,E20,$AZ$15),
   IF(B20=$AR$26,IF(E20&lt;$AZ$16,E20,$AZ$16),
   ""))))),
  "")
 ),
 IF(C20=$AR$11,
  IF(B20=$AR$22,IF(E20&lt;$AV$12,E20-$AU$12,$AV$12-$AU$12),
   IF(B20=$AR$23,IF(E20&lt;$AV$13,E20-$AU$13,$AV$13-$AU$13),
    IF(B20=$AR$24,IF(E20&lt;$AV$14,E20-$AU$14,$AV$14-$AU$14),
     IF(B20=$AR$25,IF(E20&lt;$AV$15,E20-$AU$15,$AV$15-$AU$15),
      IF(B20=$AR$26,IF(E20&lt;$AV$16,E20-F20,$AV$16-F20),
      ""
      )
     )
    )
   )
  ),
 IF(C20=$AR$12,
  IF(B20=$AR$22,IF(E20&lt;$AW$12,E20-$AU$12,$AW$12-$AU$12),
   IF(B20=$AR$23,IF(E20&lt;$AW$13,E20-$AU$13,$AW$13-$AU$13),
    IF(B20=$AR$24,IF(E20&lt;$AW$14,E20-$AU$14,$AW$14-$AU$14),
     IF(B20=$AR$25,IF(E20&lt;$AW$15,E20-$AU$15,$AW$15-$AU$15),
      IF(B20=$AR$26,IF(E20&lt;$AW$16,E20-F20,$AW$16-F20),
      "")))
   )
  ),
"")
)
),
IF(D20 = $AR$16,
  IF(C20 = $AR$11,
   IF(B20=$AR$22,IF(E20&lt;$AY$20,E20,$AY$20),
   IF(B20=$AR$23,IF(E20&lt;$AY$21,E20,$AY$21),
   IF(B20=$AR$24,IF(E20&lt;$AY$22,E20,$AY$22),
   IF(B20=$AR$25,IF(E20&lt;$AY$23,E20,$AY$23),
   IF(B20=$AR$26,IF(E20&lt;$AY$24,E20,$AY$24),
   ""))))),
  IF(C20=$AR$12,
   IF(B20=$AR$22,IF(E20&lt;$AZ$20,E20,$AZ$20),
   IF(B20=$AR$23,IF(E20&lt;$AZ$21,E20,$AZ$21),
   IF(B20=$AR$24,IF(E20&lt;$AZ$22,E20,$AZ$22),
   IF(B20=$AR$25,IF(E20&lt;$AZ$23,E20,$AZ$23),
   IF(B20=$AR$26,IF(E20&lt;$AZ$24,E20,$AZ$24),
   ""))))),
  "")
 ),
 IF(C20=$AR$11,
  IF(B20=$AR$22,IF(E20&lt;$AV$20,E20-$AU$20,$AV$20-$AU$20),
   IF(B20=$AR$23,IF(E20&lt;$AV$21,E20-$AU$21,$AV$21-$AU$21),
    IF(B20=$AR$24,IF(E20&lt;$AV$22,E20-$AU$22,$AV$22-$AU$22),
     IF(B20=$AR$25,IF(E20&lt;$AV$23,E20-$AU$23,$AV$23-$AU$23),
      IF(B20=$AR$26,IF(E20&lt;$AV$24,E20-F20,$AV$24-F20),
      ""
      )
     )
    )
   )
  ),
 IF(C20=$AR$12,
  IF(B20=$AR$22,IF(E20&lt;$AW$20,E20-$AU$20,$AW$20-$AU$20),
   IF(B20=$AR$23,IF(E20&lt;$AW$21,E20-$AU$21,$AW$21-$AU$21),
    IF(B20=$AR$24,IF(E20&lt;$AW$22,E20-$AU$22,$AW$22-$AU$22),
     IF(B20=$AR$25,IF(E20&lt;$AW$23,E20-$AU$23,$AW$23-$AU$23),
      IF(B20=$AR$26,IF(E20&lt;$AW$24,E20-F20,$AW$24-F20),
      "")))
   )
  ),
"")
)
)))</f>
        <v/>
      </c>
      <c r="R20" s="90"/>
      <c r="S20" s="126" t="str">
        <f t="shared" si="4"/>
        <v/>
      </c>
      <c r="U20" s="39" t="s">
        <v>80</v>
      </c>
      <c r="V20" s="40"/>
      <c r="X20" s="39" t="s">
        <v>81</v>
      </c>
      <c r="Y20" s="59" t="s">
        <v>82</v>
      </c>
      <c r="Z20" s="57"/>
      <c r="AK20" s="14">
        <f t="shared" si="0"/>
        <v>0</v>
      </c>
      <c r="AL20" s="68" t="str">
        <f t="shared" si="1"/>
        <v>0</v>
      </c>
      <c r="AM20" s="10">
        <f t="shared" si="5"/>
        <v>0</v>
      </c>
      <c r="AN20" s="10">
        <f t="shared" si="6"/>
        <v>0</v>
      </c>
      <c r="AO20" s="10">
        <f t="shared" si="7"/>
        <v>0</v>
      </c>
      <c r="AP20" s="69">
        <f t="shared" si="2"/>
        <v>0</v>
      </c>
      <c r="AQ20" s="70" t="str">
        <f t="shared" si="8"/>
        <v/>
      </c>
      <c r="AR20" s="1" t="s">
        <v>72</v>
      </c>
      <c r="AT20" s="17" t="s">
        <v>67</v>
      </c>
      <c r="AU20" s="20">
        <f>AU12*1.19</f>
        <v>160650</v>
      </c>
      <c r="AV20" s="20">
        <f t="shared" ref="AV20:AZ20" si="9">AV12*1.19</f>
        <v>295120</v>
      </c>
      <c r="AW20" s="20">
        <f t="shared" si="9"/>
        <v>372470</v>
      </c>
      <c r="AX20" s="20">
        <f t="shared" si="9"/>
        <v>0</v>
      </c>
      <c r="AY20" s="20">
        <f t="shared" si="9"/>
        <v>134470</v>
      </c>
      <c r="AZ20" s="20">
        <f t="shared" si="9"/>
        <v>211820</v>
      </c>
      <c r="BE20" s="1">
        <f t="shared" si="3"/>
        <v>0</v>
      </c>
      <c r="BH20" s="51"/>
    </row>
    <row r="21" spans="1:60">
      <c r="A21" s="82">
        <v>10</v>
      </c>
      <c r="B21" s="111"/>
      <c r="C21" s="111"/>
      <c r="D21" s="111"/>
      <c r="E21" s="91"/>
      <c r="F21" s="91"/>
      <c r="G21" s="92"/>
      <c r="H21" s="92"/>
      <c r="I21" s="92"/>
      <c r="J21" s="112"/>
      <c r="K21" s="93"/>
      <c r="L21" s="112"/>
      <c r="M21" s="112"/>
      <c r="N21" s="91"/>
      <c r="O21" s="113"/>
      <c r="P21" s="128" t="str">
        <f>IF(OR('01_Allgemein'!$B$6="",B21="",D21=""),"",
IF(B21 = $AR$26,F21,
IF(D21=$AR$16,0,
IF('01_Allgemein'!$B$6=$AR$2,
IF(B21=$AR$22,$AU$12,IF(B21=$AR$23,$AU$13,IF(B21=$AR$24,$AU$14,$AU$15))),
IF(B21=$AR$22,$AU$20,IF(B21=$AR$23,$AU$21,IF(B21=$AR$24,$AU$22,$AU$23)))
)
)
)
)</f>
        <v/>
      </c>
      <c r="Q21" s="128" t="str">
        <f>IF(OR(P21="",C21="",E21=""),"",
IF('01_Allgemein'!$B$6 = $AR$2,
 IF(D21 = $AR$16,
  IF(C21 = $AR$11,
   IF(B21=$AR$22,IF(E21&lt;$AY$12,E21,$AY$12),
   IF(B21=$AR$23,IF(E21&lt;$AY$13,E21,$AY$13),
   IF(B21=$AR$24,IF(E21&lt;$AY$14,E21,$AY$14),
   IF(B21=$AR$25,IF(E21&lt;$AY$15,E21,$AY$15),
   IF(B21=$AR$26,IF(E21&lt;$AY$16,E21,$AY$16),
   ""))))),
  IF(C21=$AR$12,
   IF(B21=$AR$22,IF(E21&lt;$AZ$12,E21,$AZ$12),
   IF(B21=$AR$23,IF(E21&lt;$AZ$13,E21,$AZ$13),
   IF(B21=$AR$24,IF(E21&lt;$AZ$14,E21,$AZ$14),
   IF(B21=$AR$25,IF(E21&lt;$AZ$15,E21,$AZ$15),
   IF(B21=$AR$26,IF(E21&lt;$AZ$16,E21,$AZ$16),
   ""))))),
  "")
 ),
 IF(C21=$AR$11,
  IF(B21=$AR$22,IF(E21&lt;$AV$12,E21-$AU$12,$AV$12-$AU$12),
   IF(B21=$AR$23,IF(E21&lt;$AV$13,E21-$AU$13,$AV$13-$AU$13),
    IF(B21=$AR$24,IF(E21&lt;$AV$14,E21-$AU$14,$AV$14-$AU$14),
     IF(B21=$AR$25,IF(E21&lt;$AV$15,E21-$AU$15,$AV$15-$AU$15),
      IF(B21=$AR$26,IF(E21&lt;$AV$16,E21-F21,$AV$16-F21),
      ""
      )
     )
    )
   )
  ),
 IF(C21=$AR$12,
  IF(B21=$AR$22,IF(E21&lt;$AW$12,E21-$AU$12,$AW$12-$AU$12),
   IF(B21=$AR$23,IF(E21&lt;$AW$13,E21-$AU$13,$AW$13-$AU$13),
    IF(B21=$AR$24,IF(E21&lt;$AW$14,E21-$AU$14,$AW$14-$AU$14),
     IF(B21=$AR$25,IF(E21&lt;$AW$15,E21-$AU$15,$AW$15-$AU$15),
      IF(B21=$AR$26,IF(E21&lt;$AW$16,E21-F21,$AW$16-F21),
      "")))
   )
  ),
"")
)
),
IF(D21 = $AR$16,
  IF(C21 = $AR$11,
   IF(B21=$AR$22,IF(E21&lt;$AY$20,E21,$AY$20),
   IF(B21=$AR$23,IF(E21&lt;$AY$21,E21,$AY$21),
   IF(B21=$AR$24,IF(E21&lt;$AY$22,E21,$AY$22),
   IF(B21=$AR$25,IF(E21&lt;$AY$23,E21,$AY$23),
   IF(B21=$AR$26,IF(E21&lt;$AY$24,E21,$AY$24),
   ""))))),
  IF(C21=$AR$12,
   IF(B21=$AR$22,IF(E21&lt;$AZ$20,E21,$AZ$20),
   IF(B21=$AR$23,IF(E21&lt;$AZ$21,E21,$AZ$21),
   IF(B21=$AR$24,IF(E21&lt;$AZ$22,E21,$AZ$22),
   IF(B21=$AR$25,IF(E21&lt;$AZ$23,E21,$AZ$23),
   IF(B21=$AR$26,IF(E21&lt;$AZ$24,E21,$AZ$24),
   ""))))),
  "")
 ),
 IF(C21=$AR$11,
  IF(B21=$AR$22,IF(E21&lt;$AV$20,E21-$AU$20,$AV$20-$AU$20),
   IF(B21=$AR$23,IF(E21&lt;$AV$21,E21-$AU$21,$AV$21-$AU$21),
    IF(B21=$AR$24,IF(E21&lt;$AV$22,E21-$AU$22,$AV$22-$AU$22),
     IF(B21=$AR$25,IF(E21&lt;$AV$23,E21-$AU$23,$AV$23-$AU$23),
      IF(B21=$AR$26,IF(E21&lt;$AV$24,E21-F21,$AV$24-F21),
      ""
      )
     )
    )
   )
  ),
 IF(C21=$AR$12,
  IF(B21=$AR$22,IF(E21&lt;$AW$20,E21-$AU$20,$AW$20-$AU$20),
   IF(B21=$AR$23,IF(E21&lt;$AW$21,E21-$AU$21,$AW$21-$AU$21),
    IF(B21=$AR$24,IF(E21&lt;$AW$22,E21-$AU$22,$AW$22-$AU$22),
     IF(B21=$AR$25,IF(E21&lt;$AW$23,E21-$AU$23,$AW$23-$AU$23),
      IF(B21=$AR$26,IF(E21&lt;$AW$24,E21-F21,$AW$24-F21),
      "")))
   )
  ),
"")
)
)))</f>
        <v/>
      </c>
      <c r="R21" s="90"/>
      <c r="S21" s="126" t="str">
        <f t="shared" si="4"/>
        <v/>
      </c>
      <c r="U21" s="41" t="s">
        <v>54</v>
      </c>
      <c r="V21" s="42" t="b">
        <f>COUNTIF(C12:C31,"*"&amp;AR11&amp;"*")&gt;0</f>
        <v>0</v>
      </c>
      <c r="X21" s="9" t="s">
        <v>83</v>
      </c>
      <c r="Y21" s="60" t="s">
        <v>82</v>
      </c>
      <c r="Z21" s="58"/>
      <c r="AK21" s="14">
        <f t="shared" si="0"/>
        <v>0</v>
      </c>
      <c r="AL21" s="68" t="str">
        <f t="shared" si="1"/>
        <v>0</v>
      </c>
      <c r="AM21" s="10">
        <f t="shared" si="5"/>
        <v>0</v>
      </c>
      <c r="AN21" s="10">
        <f t="shared" si="6"/>
        <v>0</v>
      </c>
      <c r="AO21" s="10">
        <f t="shared" si="7"/>
        <v>0</v>
      </c>
      <c r="AP21" s="69">
        <f t="shared" si="2"/>
        <v>0</v>
      </c>
      <c r="AQ21" s="70" t="str">
        <f t="shared" si="8"/>
        <v/>
      </c>
      <c r="AT21" s="17" t="s">
        <v>71</v>
      </c>
      <c r="AU21" s="20">
        <f t="shared" ref="AU21:AY21" si="10">AU13*1.19</f>
        <v>297500</v>
      </c>
      <c r="AV21" s="20">
        <f t="shared" si="10"/>
        <v>492660</v>
      </c>
      <c r="AW21" s="20">
        <f t="shared" si="10"/>
        <v>602140</v>
      </c>
      <c r="AX21" s="20">
        <f t="shared" si="10"/>
        <v>0</v>
      </c>
      <c r="AY21" s="20">
        <f t="shared" si="10"/>
        <v>195160</v>
      </c>
      <c r="AZ21" s="20">
        <f>AZ13*1.19</f>
        <v>304640</v>
      </c>
      <c r="BE21" s="1">
        <f t="shared" si="3"/>
        <v>0</v>
      </c>
      <c r="BH21" s="51"/>
    </row>
    <row r="22" spans="1:60">
      <c r="A22" s="82">
        <v>11</v>
      </c>
      <c r="B22" s="111"/>
      <c r="C22" s="111"/>
      <c r="D22" s="111"/>
      <c r="E22" s="91"/>
      <c r="F22" s="91"/>
      <c r="G22" s="92"/>
      <c r="H22" s="92"/>
      <c r="I22" s="92"/>
      <c r="J22" s="112"/>
      <c r="K22" s="93"/>
      <c r="L22" s="112"/>
      <c r="M22" s="112"/>
      <c r="N22" s="91"/>
      <c r="O22" s="113"/>
      <c r="P22" s="128" t="str">
        <f>IF(OR('01_Allgemein'!$B$6="",B22="",D22=""),"",
IF(B22 = $AR$26,F22,
IF(D22=$AR$16,0,
IF('01_Allgemein'!$B$6=$AR$2,
IF(B22=$AR$22,$AU$12,IF(B22=$AR$23,$AU$13,IF(B22=$AR$24,$AU$14,$AU$15))),
IF(B22=$AR$22,$AU$20,IF(B22=$AR$23,$AU$21,IF(B22=$AR$24,$AU$22,$AU$23)))
)
)
)
)</f>
        <v/>
      </c>
      <c r="Q22" s="128" t="str">
        <f>IF(OR(P22="",C22="",E22=""),"",
IF('01_Allgemein'!$B$6 = $AR$2,
 IF(D22 = $AR$16,
  IF(C22 = $AR$11,
   IF(B22=$AR$22,IF(E22&lt;$AY$12,E22,$AY$12),
   IF(B22=$AR$23,IF(E22&lt;$AY$13,E22,$AY$13),
   IF(B22=$AR$24,IF(E22&lt;$AY$14,E22,$AY$14),
   IF(B22=$AR$25,IF(E22&lt;$AY$15,E22,$AY$15),
   IF(B22=$AR$26,IF(E22&lt;$AY$16,E22,$AY$16),
   ""))))),
  IF(C22=$AR$12,
   IF(B22=$AR$22,IF(E22&lt;$AZ$12,E22,$AZ$12),
   IF(B22=$AR$23,IF(E22&lt;$AZ$13,E22,$AZ$13),
   IF(B22=$AR$24,IF(E22&lt;$AZ$14,E22,$AZ$14),
   IF(B22=$AR$25,IF(E22&lt;$AZ$15,E22,$AZ$15),
   IF(B22=$AR$26,IF(E22&lt;$AZ$16,E22,$AZ$16),
   ""))))),
  "")
 ),
 IF(C22=$AR$11,
  IF(B22=$AR$22,IF(E22&lt;$AV$12,E22-$AU$12,$AV$12-$AU$12),
   IF(B22=$AR$23,IF(E22&lt;$AV$13,E22-$AU$13,$AV$13-$AU$13),
    IF(B22=$AR$24,IF(E22&lt;$AV$14,E22-$AU$14,$AV$14-$AU$14),
     IF(B22=$AR$25,IF(E22&lt;$AV$15,E22-$AU$15,$AV$15-$AU$15),
      IF(B22=$AR$26,IF(E22&lt;$AV$16,E22-F22,$AV$16-F22),
      ""
      )
     )
    )
   )
  ),
 IF(C22=$AR$12,
  IF(B22=$AR$22,IF(E22&lt;$AW$12,E22-$AU$12,$AW$12-$AU$12),
   IF(B22=$AR$23,IF(E22&lt;$AW$13,E22-$AU$13,$AW$13-$AU$13),
    IF(B22=$AR$24,IF(E22&lt;$AW$14,E22-$AU$14,$AW$14-$AU$14),
     IF(B22=$AR$25,IF(E22&lt;$AW$15,E22-$AU$15,$AW$15-$AU$15),
      IF(B22=$AR$26,IF(E22&lt;$AW$16,E22-F22,$AW$16-F22),
      "")))
   )
  ),
"")
)
),
IF(D22 = $AR$16,
  IF(C22 = $AR$11,
   IF(B22=$AR$22,IF(E22&lt;$AY$20,E22,$AY$20),
   IF(B22=$AR$23,IF(E22&lt;$AY$21,E22,$AY$21),
   IF(B22=$AR$24,IF(E22&lt;$AY$22,E22,$AY$22),
   IF(B22=$AR$25,IF(E22&lt;$AY$23,E22,$AY$23),
   IF(B22=$AR$26,IF(E22&lt;$AY$24,E22,$AY$24),
   ""))))),
  IF(C22=$AR$12,
   IF(B22=$AR$22,IF(E22&lt;$AZ$20,E22,$AZ$20),
   IF(B22=$AR$23,IF(E22&lt;$AZ$21,E22,$AZ$21),
   IF(B22=$AR$24,IF(E22&lt;$AZ$22,E22,$AZ$22),
   IF(B22=$AR$25,IF(E22&lt;$AZ$23,E22,$AZ$23),
   IF(B22=$AR$26,IF(E22&lt;$AZ$24,E22,$AZ$24),
   ""))))),
  "")
 ),
 IF(C22=$AR$11,
  IF(B22=$AR$22,IF(E22&lt;$AV$20,E22-$AU$20,$AV$20-$AU$20),
   IF(B22=$AR$23,IF(E22&lt;$AV$21,E22-$AU$21,$AV$21-$AU$21),
    IF(B22=$AR$24,IF(E22&lt;$AV$22,E22-$AU$22,$AV$22-$AU$22),
     IF(B22=$AR$25,IF(E22&lt;$AV$23,E22-$AU$23,$AV$23-$AU$23),
      IF(B22=$AR$26,IF(E22&lt;$AV$24,E22-F22,$AV$24-F22),
      ""
      )
     )
    )
   )
  ),
 IF(C22=$AR$12,
  IF(B22=$AR$22,IF(E22&lt;$AW$20,E22-$AU$20,$AW$20-$AU$20),
   IF(B22=$AR$23,IF(E22&lt;$AW$21,E22-$AU$21,$AW$21-$AU$21),
    IF(B22=$AR$24,IF(E22&lt;$AW$22,E22-$AU$22,$AW$22-$AU$22),
     IF(B22=$AR$25,IF(E22&lt;$AW$23,E22-$AU$23,$AW$23-$AU$23),
      IF(B22=$AR$26,IF(E22&lt;$AW$24,E22-F22,$AW$24-F22),
      "")))
   )
  ),
"")
)
)))</f>
        <v/>
      </c>
      <c r="R22" s="90"/>
      <c r="S22" s="126" t="str">
        <f t="shared" si="4"/>
        <v/>
      </c>
      <c r="U22" s="9" t="s">
        <v>56</v>
      </c>
      <c r="V22" s="43" t="b">
        <f>COUNTIF(C12:C31,"*"&amp;AR12&amp;"*")&gt;0</f>
        <v>0</v>
      </c>
      <c r="AK22" s="14">
        <f t="shared" si="0"/>
        <v>0</v>
      </c>
      <c r="AL22" s="68" t="str">
        <f t="shared" si="1"/>
        <v>0</v>
      </c>
      <c r="AM22" s="10">
        <f t="shared" si="5"/>
        <v>0</v>
      </c>
      <c r="AN22" s="10">
        <f t="shared" si="6"/>
        <v>0</v>
      </c>
      <c r="AO22" s="10">
        <f t="shared" si="7"/>
        <v>0</v>
      </c>
      <c r="AP22" s="69">
        <f t="shared" si="2"/>
        <v>0</v>
      </c>
      <c r="AQ22" s="70" t="str">
        <f t="shared" si="8"/>
        <v/>
      </c>
      <c r="AR22" s="1" t="s">
        <v>141</v>
      </c>
      <c r="AT22" s="17" t="s">
        <v>74</v>
      </c>
      <c r="AU22" s="20">
        <f t="shared" ref="AU22:AZ22" si="11">AU14*1.19</f>
        <v>333200</v>
      </c>
      <c r="AV22" s="20">
        <f t="shared" si="11"/>
        <v>624750</v>
      </c>
      <c r="AW22" s="20">
        <f t="shared" si="11"/>
        <v>646170</v>
      </c>
      <c r="AX22" s="20">
        <f t="shared" si="11"/>
        <v>0</v>
      </c>
      <c r="AY22" s="20">
        <f t="shared" si="11"/>
        <v>291550</v>
      </c>
      <c r="AZ22" s="20">
        <f t="shared" si="11"/>
        <v>312970</v>
      </c>
      <c r="BE22" s="1">
        <f t="shared" si="3"/>
        <v>0</v>
      </c>
      <c r="BH22" s="51"/>
    </row>
    <row r="23" spans="1:60">
      <c r="A23" s="82">
        <v>12</v>
      </c>
      <c r="B23" s="111"/>
      <c r="C23" s="111"/>
      <c r="D23" s="111"/>
      <c r="E23" s="91"/>
      <c r="F23" s="91"/>
      <c r="G23" s="92"/>
      <c r="H23" s="92"/>
      <c r="I23" s="92"/>
      <c r="J23" s="112"/>
      <c r="K23" s="93"/>
      <c r="L23" s="112"/>
      <c r="M23" s="112"/>
      <c r="N23" s="91"/>
      <c r="O23" s="113"/>
      <c r="P23" s="128" t="str">
        <f>IF(OR('01_Allgemein'!$B$6="",B23="",D23=""),"",
IF(B23 = $AR$26,F23,
IF(D23=$AR$16,0,
IF('01_Allgemein'!$B$6=$AR$2,
IF(B23=$AR$22,$AU$12,IF(B23=$AR$23,$AU$13,IF(B23=$AR$24,$AU$14,$AU$15))),
IF(B23=$AR$22,$AU$20,IF(B23=$AR$23,$AU$21,IF(B23=$AR$24,$AU$22,$AU$23)))
)
)
)
)</f>
        <v/>
      </c>
      <c r="Q23" s="128" t="str">
        <f>IF(OR(P23="",C23="",E23=""),"",
IF('01_Allgemein'!$B$6 = $AR$2,
 IF(D23 = $AR$16,
  IF(C23 = $AR$11,
   IF(B23=$AR$22,IF(E23&lt;$AY$12,E23,$AY$12),
   IF(B23=$AR$23,IF(E23&lt;$AY$13,E23,$AY$13),
   IF(B23=$AR$24,IF(E23&lt;$AY$14,E23,$AY$14),
   IF(B23=$AR$25,IF(E23&lt;$AY$15,E23,$AY$15),
   IF(B23=$AR$26,IF(E23&lt;$AY$16,E23,$AY$16),
   ""))))),
  IF(C23=$AR$12,
   IF(B23=$AR$22,IF(E23&lt;$AZ$12,E23,$AZ$12),
   IF(B23=$AR$23,IF(E23&lt;$AZ$13,E23,$AZ$13),
   IF(B23=$AR$24,IF(E23&lt;$AZ$14,E23,$AZ$14),
   IF(B23=$AR$25,IF(E23&lt;$AZ$15,E23,$AZ$15),
   IF(B23=$AR$26,IF(E23&lt;$AZ$16,E23,$AZ$16),
   ""))))),
  "")
 ),
 IF(C23=$AR$11,
  IF(B23=$AR$22,IF(E23&lt;$AV$12,E23-$AU$12,$AV$12-$AU$12),
   IF(B23=$AR$23,IF(E23&lt;$AV$13,E23-$AU$13,$AV$13-$AU$13),
    IF(B23=$AR$24,IF(E23&lt;$AV$14,E23-$AU$14,$AV$14-$AU$14),
     IF(B23=$AR$25,IF(E23&lt;$AV$15,E23-$AU$15,$AV$15-$AU$15),
      IF(B23=$AR$26,IF(E23&lt;$AV$16,E23-F23,$AV$16-F23),
      ""
      )
     )
    )
   )
  ),
 IF(C23=$AR$12,
  IF(B23=$AR$22,IF(E23&lt;$AW$12,E23-$AU$12,$AW$12-$AU$12),
   IF(B23=$AR$23,IF(E23&lt;$AW$13,E23-$AU$13,$AW$13-$AU$13),
    IF(B23=$AR$24,IF(E23&lt;$AW$14,E23-$AU$14,$AW$14-$AU$14),
     IF(B23=$AR$25,IF(E23&lt;$AW$15,E23-$AU$15,$AW$15-$AU$15),
      IF(B23=$AR$26,IF(E23&lt;$AW$16,E23-F23,$AW$16-F23),
      "")))
   )
  ),
"")
)
),
IF(D23 = $AR$16,
  IF(C23 = $AR$11,
   IF(B23=$AR$22,IF(E23&lt;$AY$20,E23,$AY$20),
   IF(B23=$AR$23,IF(E23&lt;$AY$21,E23,$AY$21),
   IF(B23=$AR$24,IF(E23&lt;$AY$22,E23,$AY$22),
   IF(B23=$AR$25,IF(E23&lt;$AY$23,E23,$AY$23),
   IF(B23=$AR$26,IF(E23&lt;$AY$24,E23,$AY$24),
   ""))))),
  IF(C23=$AR$12,
   IF(B23=$AR$22,IF(E23&lt;$AZ$20,E23,$AZ$20),
   IF(B23=$AR$23,IF(E23&lt;$AZ$21,E23,$AZ$21),
   IF(B23=$AR$24,IF(E23&lt;$AZ$22,E23,$AZ$22),
   IF(B23=$AR$25,IF(E23&lt;$AZ$23,E23,$AZ$23),
   IF(B23=$AR$26,IF(E23&lt;$AZ$24,E23,$AZ$24),
   ""))))),
  "")
 ),
 IF(C23=$AR$11,
  IF(B23=$AR$22,IF(E23&lt;$AV$20,E23-$AU$20,$AV$20-$AU$20),
   IF(B23=$AR$23,IF(E23&lt;$AV$21,E23-$AU$21,$AV$21-$AU$21),
    IF(B23=$AR$24,IF(E23&lt;$AV$22,E23-$AU$22,$AV$22-$AU$22),
     IF(B23=$AR$25,IF(E23&lt;$AV$23,E23-$AU$23,$AV$23-$AU$23),
      IF(B23=$AR$26,IF(E23&lt;$AV$24,E23-F23,$AV$24-F23),
      ""
      )
     )
    )
   )
  ),
 IF(C23=$AR$12,
  IF(B23=$AR$22,IF(E23&lt;$AW$20,E23-$AU$20,$AW$20-$AU$20),
   IF(B23=$AR$23,IF(E23&lt;$AW$21,E23-$AU$21,$AW$21-$AU$21),
    IF(B23=$AR$24,IF(E23&lt;$AW$22,E23-$AU$22,$AW$22-$AU$22),
     IF(B23=$AR$25,IF(E23&lt;$AW$23,E23-$AU$23,$AW$23-$AU$23),
      IF(B23=$AR$26,IF(E23&lt;$AW$24,E23-F23,$AW$24-F23),
      "")))
   )
  ),
"")
)
)))</f>
        <v/>
      </c>
      <c r="R23" s="90"/>
      <c r="S23" s="126" t="str">
        <f t="shared" si="4"/>
        <v/>
      </c>
      <c r="X23" s="1" t="s">
        <v>85</v>
      </c>
      <c r="AK23" s="14">
        <f t="shared" si="0"/>
        <v>0</v>
      </c>
      <c r="AL23" s="68" t="str">
        <f t="shared" si="1"/>
        <v>0</v>
      </c>
      <c r="AM23" s="10">
        <f t="shared" si="5"/>
        <v>0</v>
      </c>
      <c r="AN23" s="10">
        <f t="shared" si="6"/>
        <v>0</v>
      </c>
      <c r="AO23" s="10">
        <f t="shared" si="7"/>
        <v>0</v>
      </c>
      <c r="AP23" s="69">
        <f t="shared" si="2"/>
        <v>0</v>
      </c>
      <c r="AQ23" s="70" t="str">
        <f t="shared" si="8"/>
        <v/>
      </c>
      <c r="AR23" s="1" t="s">
        <v>142</v>
      </c>
      <c r="AT23" s="17" t="s">
        <v>76</v>
      </c>
      <c r="AU23" s="20">
        <f>AU15*1.19</f>
        <v>440300</v>
      </c>
      <c r="AV23" s="20">
        <f t="shared" ref="AV23:AZ23" si="12">AV15*1.19</f>
        <v>799680</v>
      </c>
      <c r="AW23" s="20">
        <f t="shared" si="12"/>
        <v>875840</v>
      </c>
      <c r="AX23" s="20">
        <f t="shared" si="12"/>
        <v>0</v>
      </c>
      <c r="AY23" s="20">
        <f t="shared" si="12"/>
        <v>359380</v>
      </c>
      <c r="AZ23" s="20">
        <f t="shared" si="12"/>
        <v>435540</v>
      </c>
      <c r="BE23" s="1">
        <f t="shared" si="3"/>
        <v>0</v>
      </c>
      <c r="BH23" s="51"/>
    </row>
    <row r="24" spans="1:60">
      <c r="A24" s="82">
        <v>13</v>
      </c>
      <c r="B24" s="111"/>
      <c r="C24" s="111"/>
      <c r="D24" s="111"/>
      <c r="E24" s="91"/>
      <c r="F24" s="91"/>
      <c r="G24" s="92"/>
      <c r="H24" s="92"/>
      <c r="I24" s="92"/>
      <c r="J24" s="112"/>
      <c r="K24" s="93"/>
      <c r="L24" s="112"/>
      <c r="M24" s="112"/>
      <c r="N24" s="91"/>
      <c r="O24" s="113"/>
      <c r="P24" s="128" t="str">
        <f>IF(OR('01_Allgemein'!$B$6="",B24="",D24=""),"",
IF(B24 = $AR$26,F24,
IF(D24=$AR$16,0,
IF('01_Allgemein'!$B$6=$AR$2,
IF(B24=$AR$22,$AU$12,IF(B24=$AR$23,$AU$13,IF(B24=$AR$24,$AU$14,$AU$15))),
IF(B24=$AR$22,$AU$20,IF(B24=$AR$23,$AU$21,IF(B24=$AR$24,$AU$22,$AU$23)))
)
)
)
)</f>
        <v/>
      </c>
      <c r="Q24" s="128" t="str">
        <f>IF(OR(P24="",C24="",E24=""),"",
IF('01_Allgemein'!$B$6 = $AR$2,
 IF(D24 = $AR$16,
  IF(C24 = $AR$11,
   IF(B24=$AR$22,IF(E24&lt;$AY$12,E24,$AY$12),
   IF(B24=$AR$23,IF(E24&lt;$AY$13,E24,$AY$13),
   IF(B24=$AR$24,IF(E24&lt;$AY$14,E24,$AY$14),
   IF(B24=$AR$25,IF(E24&lt;$AY$15,E24,$AY$15),
   IF(B24=$AR$26,IF(E24&lt;$AY$16,E24,$AY$16),
   ""))))),
  IF(C24=$AR$12,
   IF(B24=$AR$22,IF(E24&lt;$AZ$12,E24,$AZ$12),
   IF(B24=$AR$23,IF(E24&lt;$AZ$13,E24,$AZ$13),
   IF(B24=$AR$24,IF(E24&lt;$AZ$14,E24,$AZ$14),
   IF(B24=$AR$25,IF(E24&lt;$AZ$15,E24,$AZ$15),
   IF(B24=$AR$26,IF(E24&lt;$AZ$16,E24,$AZ$16),
   ""))))),
  "")
 ),
 IF(C24=$AR$11,
  IF(B24=$AR$22,IF(E24&lt;$AV$12,E24-$AU$12,$AV$12-$AU$12),
   IF(B24=$AR$23,IF(E24&lt;$AV$13,E24-$AU$13,$AV$13-$AU$13),
    IF(B24=$AR$24,IF(E24&lt;$AV$14,E24-$AU$14,$AV$14-$AU$14),
     IF(B24=$AR$25,IF(E24&lt;$AV$15,E24-$AU$15,$AV$15-$AU$15),
      IF(B24=$AR$26,IF(E24&lt;$AV$16,E24-F24,$AV$16-F24),
      ""
      )
     )
    )
   )
  ),
 IF(C24=$AR$12,
  IF(B24=$AR$22,IF(E24&lt;$AW$12,E24-$AU$12,$AW$12-$AU$12),
   IF(B24=$AR$23,IF(E24&lt;$AW$13,E24-$AU$13,$AW$13-$AU$13),
    IF(B24=$AR$24,IF(E24&lt;$AW$14,E24-$AU$14,$AW$14-$AU$14),
     IF(B24=$AR$25,IF(E24&lt;$AW$15,E24-$AU$15,$AW$15-$AU$15),
      IF(B24=$AR$26,IF(E24&lt;$AW$16,E24-F24,$AW$16-F24),
      "")))
   )
  ),
"")
)
),
IF(D24 = $AR$16,
  IF(C24 = $AR$11,
   IF(B24=$AR$22,IF(E24&lt;$AY$20,E24,$AY$20),
   IF(B24=$AR$23,IF(E24&lt;$AY$21,E24,$AY$21),
   IF(B24=$AR$24,IF(E24&lt;$AY$22,E24,$AY$22),
   IF(B24=$AR$25,IF(E24&lt;$AY$23,E24,$AY$23),
   IF(B24=$AR$26,IF(E24&lt;$AY$24,E24,$AY$24),
   ""))))),
  IF(C24=$AR$12,
   IF(B24=$AR$22,IF(E24&lt;$AZ$20,E24,$AZ$20),
   IF(B24=$AR$23,IF(E24&lt;$AZ$21,E24,$AZ$21),
   IF(B24=$AR$24,IF(E24&lt;$AZ$22,E24,$AZ$22),
   IF(B24=$AR$25,IF(E24&lt;$AZ$23,E24,$AZ$23),
   IF(B24=$AR$26,IF(E24&lt;$AZ$24,E24,$AZ$24),
   ""))))),
  "")
 ),
 IF(C24=$AR$11,
  IF(B24=$AR$22,IF(E24&lt;$AV$20,E24-$AU$20,$AV$20-$AU$20),
   IF(B24=$AR$23,IF(E24&lt;$AV$21,E24-$AU$21,$AV$21-$AU$21),
    IF(B24=$AR$24,IF(E24&lt;$AV$22,E24-$AU$22,$AV$22-$AU$22),
     IF(B24=$AR$25,IF(E24&lt;$AV$23,E24-$AU$23,$AV$23-$AU$23),
      IF(B24=$AR$26,IF(E24&lt;$AV$24,E24-F24,$AV$24-F24),
      ""
      )
     )
    )
   )
  ),
 IF(C24=$AR$12,
  IF(B24=$AR$22,IF(E24&lt;$AW$20,E24-$AU$20,$AW$20-$AU$20),
   IF(B24=$AR$23,IF(E24&lt;$AW$21,E24-$AU$21,$AW$21-$AU$21),
    IF(B24=$AR$24,IF(E24&lt;$AW$22,E24-$AU$22,$AW$22-$AU$22),
     IF(B24=$AR$25,IF(E24&lt;$AW$23,E24-$AU$23,$AW$23-$AU$23),
      IF(B24=$AR$26,IF(E24&lt;$AW$24,E24-F24,$AW$24-F24),
      "")))
   )
  ),
"")
)
)))</f>
        <v/>
      </c>
      <c r="R24" s="90"/>
      <c r="S24" s="126" t="str">
        <f t="shared" si="4"/>
        <v/>
      </c>
      <c r="V24" s="1" t="s">
        <v>127</v>
      </c>
      <c r="W24" s="1" t="s">
        <v>135</v>
      </c>
      <c r="X24" s="89">
        <v>0</v>
      </c>
      <c r="AK24" s="14">
        <f t="shared" si="0"/>
        <v>0</v>
      </c>
      <c r="AL24" s="68" t="str">
        <f t="shared" si="1"/>
        <v>0</v>
      </c>
      <c r="AM24" s="10">
        <f t="shared" si="5"/>
        <v>0</v>
      </c>
      <c r="AN24" s="10">
        <f t="shared" si="6"/>
        <v>0</v>
      </c>
      <c r="AO24" s="10">
        <f t="shared" si="7"/>
        <v>0</v>
      </c>
      <c r="AP24" s="69">
        <f t="shared" si="2"/>
        <v>0</v>
      </c>
      <c r="AQ24" s="70" t="str">
        <f t="shared" si="8"/>
        <v/>
      </c>
      <c r="AR24" s="1" t="s">
        <v>143</v>
      </c>
      <c r="AT24" s="17" t="s">
        <v>146</v>
      </c>
      <c r="AU24" s="20"/>
      <c r="AV24" s="20">
        <v>868700</v>
      </c>
      <c r="AW24" s="20">
        <v>952000</v>
      </c>
      <c r="AX24" s="20"/>
      <c r="AY24" s="20">
        <v>487900</v>
      </c>
      <c r="AZ24" s="20">
        <v>571200</v>
      </c>
      <c r="BE24" s="1">
        <f t="shared" si="3"/>
        <v>0</v>
      </c>
      <c r="BH24" s="51"/>
    </row>
    <row r="25" spans="1:60">
      <c r="A25" s="82">
        <v>14</v>
      </c>
      <c r="B25" s="111"/>
      <c r="C25" s="111"/>
      <c r="D25" s="111"/>
      <c r="E25" s="91"/>
      <c r="F25" s="91"/>
      <c r="G25" s="92"/>
      <c r="H25" s="92"/>
      <c r="I25" s="92"/>
      <c r="J25" s="112"/>
      <c r="K25" s="93"/>
      <c r="L25" s="112"/>
      <c r="M25" s="112"/>
      <c r="N25" s="91"/>
      <c r="O25" s="113"/>
      <c r="P25" s="128" t="str">
        <f>IF(OR('01_Allgemein'!$B$6="",B25="",D25=""),"",
IF(B25 = $AR$26,F25,
IF(D25=$AR$16,0,
IF('01_Allgemein'!$B$6=$AR$2,
IF(B25=$AR$22,$AU$12,IF(B25=$AR$23,$AU$13,IF(B25=$AR$24,$AU$14,$AU$15))),
IF(B25=$AR$22,$AU$20,IF(B25=$AR$23,$AU$21,IF(B25=$AR$24,$AU$22,$AU$23)))
)
)
)
)</f>
        <v/>
      </c>
      <c r="Q25" s="128" t="str">
        <f>IF(OR(P25="",C25="",E25=""),"",
IF('01_Allgemein'!$B$6 = $AR$2,
 IF(D25 = $AR$16,
  IF(C25 = $AR$11,
   IF(B25=$AR$22,IF(E25&lt;$AY$12,E25,$AY$12),
   IF(B25=$AR$23,IF(E25&lt;$AY$13,E25,$AY$13),
   IF(B25=$AR$24,IF(E25&lt;$AY$14,E25,$AY$14),
   IF(B25=$AR$25,IF(E25&lt;$AY$15,E25,$AY$15),
   IF(B25=$AR$26,IF(E25&lt;$AY$16,E25,$AY$16),
   ""))))),
  IF(C25=$AR$12,
   IF(B25=$AR$22,IF(E25&lt;$AZ$12,E25,$AZ$12),
   IF(B25=$AR$23,IF(E25&lt;$AZ$13,E25,$AZ$13),
   IF(B25=$AR$24,IF(E25&lt;$AZ$14,E25,$AZ$14),
   IF(B25=$AR$25,IF(E25&lt;$AZ$15,E25,$AZ$15),
   IF(B25=$AR$26,IF(E25&lt;$AZ$16,E25,$AZ$16),
   ""))))),
  "")
 ),
 IF(C25=$AR$11,
  IF(B25=$AR$22,IF(E25&lt;$AV$12,E25-$AU$12,$AV$12-$AU$12),
   IF(B25=$AR$23,IF(E25&lt;$AV$13,E25-$AU$13,$AV$13-$AU$13),
    IF(B25=$AR$24,IF(E25&lt;$AV$14,E25-$AU$14,$AV$14-$AU$14),
     IF(B25=$AR$25,IF(E25&lt;$AV$15,E25-$AU$15,$AV$15-$AU$15),
      IF(B25=$AR$26,IF(E25&lt;$AV$16,E25-F25,$AV$16-F25),
      ""
      )
     )
    )
   )
  ),
 IF(C25=$AR$12,
  IF(B25=$AR$22,IF(E25&lt;$AW$12,E25-$AU$12,$AW$12-$AU$12),
   IF(B25=$AR$23,IF(E25&lt;$AW$13,E25-$AU$13,$AW$13-$AU$13),
    IF(B25=$AR$24,IF(E25&lt;$AW$14,E25-$AU$14,$AW$14-$AU$14),
     IF(B25=$AR$25,IF(E25&lt;$AW$15,E25-$AU$15,$AW$15-$AU$15),
      IF(B25=$AR$26,IF(E25&lt;$AW$16,E25-F25,$AW$16-F25),
      "")))
   )
  ),
"")
)
),
IF(D25 = $AR$16,
  IF(C25 = $AR$11,
   IF(B25=$AR$22,IF(E25&lt;$AY$20,E25,$AY$20),
   IF(B25=$AR$23,IF(E25&lt;$AY$21,E25,$AY$21),
   IF(B25=$AR$24,IF(E25&lt;$AY$22,E25,$AY$22),
   IF(B25=$AR$25,IF(E25&lt;$AY$23,E25,$AY$23),
   IF(B25=$AR$26,IF(E25&lt;$AY$24,E25,$AY$24),
   ""))))),
  IF(C25=$AR$12,
   IF(B25=$AR$22,IF(E25&lt;$AZ$20,E25,$AZ$20),
   IF(B25=$AR$23,IF(E25&lt;$AZ$21,E25,$AZ$21),
   IF(B25=$AR$24,IF(E25&lt;$AZ$22,E25,$AZ$22),
   IF(B25=$AR$25,IF(E25&lt;$AZ$23,E25,$AZ$23),
   IF(B25=$AR$26,IF(E25&lt;$AZ$24,E25,$AZ$24),
   ""))))),
  "")
 ),
 IF(C25=$AR$11,
  IF(B25=$AR$22,IF(E25&lt;$AV$20,E25-$AU$20,$AV$20-$AU$20),
   IF(B25=$AR$23,IF(E25&lt;$AV$21,E25-$AU$21,$AV$21-$AU$21),
    IF(B25=$AR$24,IF(E25&lt;$AV$22,E25-$AU$22,$AV$22-$AU$22),
     IF(B25=$AR$25,IF(E25&lt;$AV$23,E25-$AU$23,$AV$23-$AU$23),
      IF(B25=$AR$26,IF(E25&lt;$AV$24,E25-F25,$AV$24-F25),
      ""
      )
     )
    )
   )
  ),
 IF(C25=$AR$12,
  IF(B25=$AR$22,IF(E25&lt;$AW$20,E25-$AU$20,$AW$20-$AU$20),
   IF(B25=$AR$23,IF(E25&lt;$AW$21,E25-$AU$21,$AW$21-$AU$21),
    IF(B25=$AR$24,IF(E25&lt;$AW$22,E25-$AU$22,$AW$22-$AU$22),
     IF(B25=$AR$25,IF(E25&lt;$AW$23,E25-$AU$23,$AW$23-$AU$23),
      IF(B25=$AR$26,IF(E25&lt;$AW$24,E25-F25,$AW$24-F25),
      "")))
   )
  ),
"")
)
)))</f>
        <v/>
      </c>
      <c r="R25" s="90"/>
      <c r="S25" s="126" t="str">
        <f t="shared" si="4"/>
        <v/>
      </c>
      <c r="V25" s="1" t="s">
        <v>128</v>
      </c>
      <c r="W25" s="1" t="s">
        <v>140</v>
      </c>
      <c r="X25" s="89">
        <v>0.15</v>
      </c>
      <c r="AK25" s="14">
        <f t="shared" si="0"/>
        <v>0</v>
      </c>
      <c r="AL25" s="68" t="str">
        <f t="shared" si="1"/>
        <v>0</v>
      </c>
      <c r="AM25" s="10">
        <f t="shared" si="5"/>
        <v>0</v>
      </c>
      <c r="AN25" s="10">
        <f t="shared" si="6"/>
        <v>0</v>
      </c>
      <c r="AO25" s="10">
        <f t="shared" si="7"/>
        <v>0</v>
      </c>
      <c r="AP25" s="69">
        <f t="shared" si="2"/>
        <v>0</v>
      </c>
      <c r="AQ25" s="70" t="str">
        <f t="shared" si="8"/>
        <v/>
      </c>
      <c r="AR25" s="1" t="s">
        <v>144</v>
      </c>
      <c r="AT25" s="6" t="s">
        <v>86</v>
      </c>
      <c r="BE25" s="1">
        <f t="shared" si="3"/>
        <v>0</v>
      </c>
      <c r="BH25" s="51"/>
    </row>
    <row r="26" spans="1:60">
      <c r="A26" s="82">
        <v>15</v>
      </c>
      <c r="B26" s="111"/>
      <c r="C26" s="111"/>
      <c r="D26" s="111"/>
      <c r="E26" s="91"/>
      <c r="F26" s="91"/>
      <c r="G26" s="92"/>
      <c r="H26" s="92"/>
      <c r="I26" s="92"/>
      <c r="J26" s="112"/>
      <c r="K26" s="93"/>
      <c r="L26" s="112"/>
      <c r="M26" s="112"/>
      <c r="N26" s="91"/>
      <c r="O26" s="113"/>
      <c r="P26" s="128" t="str">
        <f>IF(OR('01_Allgemein'!$B$6="",B26="",D26=""),"",
IF(B26 = $AR$26,F26,
IF(D26=$AR$16,0,
IF('01_Allgemein'!$B$6=$AR$2,
IF(B26=$AR$22,$AU$12,IF(B26=$AR$23,$AU$13,IF(B26=$AR$24,$AU$14,$AU$15))),
IF(B26=$AR$22,$AU$20,IF(B26=$AR$23,$AU$21,IF(B26=$AR$24,$AU$22,$AU$23)))
)
)
)
)</f>
        <v/>
      </c>
      <c r="Q26" s="128" t="str">
        <f>IF(OR(P26="",C26="",E26=""),"",
IF('01_Allgemein'!$B$6 = $AR$2,
 IF(D26 = $AR$16,
  IF(C26 = $AR$11,
   IF(B26=$AR$22,IF(E26&lt;$AY$12,E26,$AY$12),
   IF(B26=$AR$23,IF(E26&lt;$AY$13,E26,$AY$13),
   IF(B26=$AR$24,IF(E26&lt;$AY$14,E26,$AY$14),
   IF(B26=$AR$25,IF(E26&lt;$AY$15,E26,$AY$15),
   IF(B26=$AR$26,IF(E26&lt;$AY$16,E26,$AY$16),
   ""))))),
  IF(C26=$AR$12,
   IF(B26=$AR$22,IF(E26&lt;$AZ$12,E26,$AZ$12),
   IF(B26=$AR$23,IF(E26&lt;$AZ$13,E26,$AZ$13),
   IF(B26=$AR$24,IF(E26&lt;$AZ$14,E26,$AZ$14),
   IF(B26=$AR$25,IF(E26&lt;$AZ$15,E26,$AZ$15),
   IF(B26=$AR$26,IF(E26&lt;$AZ$16,E26,$AZ$16),
   ""))))),
  "")
 ),
 IF(C26=$AR$11,
  IF(B26=$AR$22,IF(E26&lt;$AV$12,E26-$AU$12,$AV$12-$AU$12),
   IF(B26=$AR$23,IF(E26&lt;$AV$13,E26-$AU$13,$AV$13-$AU$13),
    IF(B26=$AR$24,IF(E26&lt;$AV$14,E26-$AU$14,$AV$14-$AU$14),
     IF(B26=$AR$25,IF(E26&lt;$AV$15,E26-$AU$15,$AV$15-$AU$15),
      IF(B26=$AR$26,IF(E26&lt;$AV$16,E26-F26,$AV$16-F26),
      ""
      )
     )
    )
   )
  ),
 IF(C26=$AR$12,
  IF(B26=$AR$22,IF(E26&lt;$AW$12,E26-$AU$12,$AW$12-$AU$12),
   IF(B26=$AR$23,IF(E26&lt;$AW$13,E26-$AU$13,$AW$13-$AU$13),
    IF(B26=$AR$24,IF(E26&lt;$AW$14,E26-$AU$14,$AW$14-$AU$14),
     IF(B26=$AR$25,IF(E26&lt;$AW$15,E26-$AU$15,$AW$15-$AU$15),
      IF(B26=$AR$26,IF(E26&lt;$AW$16,E26-F26,$AW$16-F26),
      "")))
   )
  ),
"")
)
),
IF(D26 = $AR$16,
  IF(C26 = $AR$11,
   IF(B26=$AR$22,IF(E26&lt;$AY$20,E26,$AY$20),
   IF(B26=$AR$23,IF(E26&lt;$AY$21,E26,$AY$21),
   IF(B26=$AR$24,IF(E26&lt;$AY$22,E26,$AY$22),
   IF(B26=$AR$25,IF(E26&lt;$AY$23,E26,$AY$23),
   IF(B26=$AR$26,IF(E26&lt;$AY$24,E26,$AY$24),
   ""))))),
  IF(C26=$AR$12,
   IF(B26=$AR$22,IF(E26&lt;$AZ$20,E26,$AZ$20),
   IF(B26=$AR$23,IF(E26&lt;$AZ$21,E26,$AZ$21),
   IF(B26=$AR$24,IF(E26&lt;$AZ$22,E26,$AZ$22),
   IF(B26=$AR$25,IF(E26&lt;$AZ$23,E26,$AZ$23),
   IF(B26=$AR$26,IF(E26&lt;$AZ$24,E26,$AZ$24),
   ""))))),
  "")
 ),
 IF(C26=$AR$11,
  IF(B26=$AR$22,IF(E26&lt;$AV$20,E26-$AU$20,$AV$20-$AU$20),
   IF(B26=$AR$23,IF(E26&lt;$AV$21,E26-$AU$21,$AV$21-$AU$21),
    IF(B26=$AR$24,IF(E26&lt;$AV$22,E26-$AU$22,$AV$22-$AU$22),
     IF(B26=$AR$25,IF(E26&lt;$AV$23,E26-$AU$23,$AV$23-$AU$23),
      IF(B26=$AR$26,IF(E26&lt;$AV$24,E26-F26,$AV$24-F26),
      ""
      )
     )
    )
   )
  ),
 IF(C26=$AR$12,
  IF(B26=$AR$22,IF(E26&lt;$AW$20,E26-$AU$20,$AW$20-$AU$20),
   IF(B26=$AR$23,IF(E26&lt;$AW$21,E26-$AU$21,$AW$21-$AU$21),
    IF(B26=$AR$24,IF(E26&lt;$AW$22,E26-$AU$22,$AW$22-$AU$22),
     IF(B26=$AR$25,IF(E26&lt;$AW$23,E26-$AU$23,$AW$23-$AU$23),
      IF(B26=$AR$26,IF(E26&lt;$AW$24,E26-F26,$AW$24-F26),
      "")))
   )
  ),
"")
)
)))</f>
        <v/>
      </c>
      <c r="R26" s="90"/>
      <c r="S26" s="126" t="str">
        <f t="shared" si="4"/>
        <v/>
      </c>
      <c r="V26" s="1" t="s">
        <v>138</v>
      </c>
      <c r="W26" s="1" t="s">
        <v>137</v>
      </c>
      <c r="X26" s="89">
        <v>0.3</v>
      </c>
      <c r="Y26" s="1" t="s">
        <v>136</v>
      </c>
      <c r="Z26" s="1" t="s">
        <v>139</v>
      </c>
      <c r="AK26" s="14">
        <f t="shared" si="0"/>
        <v>0</v>
      </c>
      <c r="AL26" s="68" t="str">
        <f t="shared" si="1"/>
        <v>0</v>
      </c>
      <c r="AM26" s="10">
        <f t="shared" si="5"/>
        <v>0</v>
      </c>
      <c r="AN26" s="10">
        <f t="shared" si="6"/>
        <v>0</v>
      </c>
      <c r="AO26" s="10">
        <f t="shared" si="7"/>
        <v>0</v>
      </c>
      <c r="AP26" s="69">
        <f t="shared" si="2"/>
        <v>0</v>
      </c>
      <c r="AQ26" s="70" t="str">
        <f t="shared" si="8"/>
        <v/>
      </c>
      <c r="AR26" s="1" t="s">
        <v>145</v>
      </c>
      <c r="AU26" s="1" t="s">
        <v>87</v>
      </c>
      <c r="AV26" s="1" t="s">
        <v>88</v>
      </c>
      <c r="AW26" s="21"/>
      <c r="BE26" s="1">
        <f t="shared" si="3"/>
        <v>0</v>
      </c>
      <c r="BH26" s="51"/>
    </row>
    <row r="27" spans="1:60">
      <c r="A27" s="82">
        <v>16</v>
      </c>
      <c r="B27" s="111"/>
      <c r="C27" s="111"/>
      <c r="D27" s="111"/>
      <c r="E27" s="91"/>
      <c r="F27" s="91"/>
      <c r="G27" s="92"/>
      <c r="H27" s="92"/>
      <c r="I27" s="92"/>
      <c r="J27" s="112"/>
      <c r="K27" s="93"/>
      <c r="L27" s="112"/>
      <c r="M27" s="112"/>
      <c r="N27" s="91"/>
      <c r="O27" s="113"/>
      <c r="P27" s="128" t="str">
        <f>IF(OR('01_Allgemein'!$B$6="",B27="",D27=""),"",
IF(B27 = $AR$26,F27,
IF(D27=$AR$16,0,
IF('01_Allgemein'!$B$6=$AR$2,
IF(B27=$AR$22,$AU$12,IF(B27=$AR$23,$AU$13,IF(B27=$AR$24,$AU$14,$AU$15))),
IF(B27=$AR$22,$AU$20,IF(B27=$AR$23,$AU$21,IF(B27=$AR$24,$AU$22,$AU$23)))
)
)
)
)</f>
        <v/>
      </c>
      <c r="Q27" s="128" t="str">
        <f>IF(OR(P27="",C27="",E27=""),"",
IF('01_Allgemein'!$B$6 = $AR$2,
 IF(D27 = $AR$16,
  IF(C27 = $AR$11,
   IF(B27=$AR$22,IF(E27&lt;$AY$12,E27,$AY$12),
   IF(B27=$AR$23,IF(E27&lt;$AY$13,E27,$AY$13),
   IF(B27=$AR$24,IF(E27&lt;$AY$14,E27,$AY$14),
   IF(B27=$AR$25,IF(E27&lt;$AY$15,E27,$AY$15),
   IF(B27=$AR$26,IF(E27&lt;$AY$16,E27,$AY$16),
   ""))))),
  IF(C27=$AR$12,
   IF(B27=$AR$22,IF(E27&lt;$AZ$12,E27,$AZ$12),
   IF(B27=$AR$23,IF(E27&lt;$AZ$13,E27,$AZ$13),
   IF(B27=$AR$24,IF(E27&lt;$AZ$14,E27,$AZ$14),
   IF(B27=$AR$25,IF(E27&lt;$AZ$15,E27,$AZ$15),
   IF(B27=$AR$26,IF(E27&lt;$AZ$16,E27,$AZ$16),
   ""))))),
  "")
 ),
 IF(C27=$AR$11,
  IF(B27=$AR$22,IF(E27&lt;$AV$12,E27-$AU$12,$AV$12-$AU$12),
   IF(B27=$AR$23,IF(E27&lt;$AV$13,E27-$AU$13,$AV$13-$AU$13),
    IF(B27=$AR$24,IF(E27&lt;$AV$14,E27-$AU$14,$AV$14-$AU$14),
     IF(B27=$AR$25,IF(E27&lt;$AV$15,E27-$AU$15,$AV$15-$AU$15),
      IF(B27=$AR$26,IF(E27&lt;$AV$16,E27-F27,$AV$16-F27),
      ""
      )
     )
    )
   )
  ),
 IF(C27=$AR$12,
  IF(B27=$AR$22,IF(E27&lt;$AW$12,E27-$AU$12,$AW$12-$AU$12),
   IF(B27=$AR$23,IF(E27&lt;$AW$13,E27-$AU$13,$AW$13-$AU$13),
    IF(B27=$AR$24,IF(E27&lt;$AW$14,E27-$AU$14,$AW$14-$AU$14),
     IF(B27=$AR$25,IF(E27&lt;$AW$15,E27-$AU$15,$AW$15-$AU$15),
      IF(B27=$AR$26,IF(E27&lt;$AW$16,E27-F27,$AW$16-F27),
      "")))
   )
  ),
"")
)
),
IF(D27 = $AR$16,
  IF(C27 = $AR$11,
   IF(B27=$AR$22,IF(E27&lt;$AY$20,E27,$AY$20),
   IF(B27=$AR$23,IF(E27&lt;$AY$21,E27,$AY$21),
   IF(B27=$AR$24,IF(E27&lt;$AY$22,E27,$AY$22),
   IF(B27=$AR$25,IF(E27&lt;$AY$23,E27,$AY$23),
   IF(B27=$AR$26,IF(E27&lt;$AY$24,E27,$AY$24),
   ""))))),
  IF(C27=$AR$12,
   IF(B27=$AR$22,IF(E27&lt;$AZ$20,E27,$AZ$20),
   IF(B27=$AR$23,IF(E27&lt;$AZ$21,E27,$AZ$21),
   IF(B27=$AR$24,IF(E27&lt;$AZ$22,E27,$AZ$22),
   IF(B27=$AR$25,IF(E27&lt;$AZ$23,E27,$AZ$23),
   IF(B27=$AR$26,IF(E27&lt;$AZ$24,E27,$AZ$24),
   ""))))),
  "")
 ),
 IF(C27=$AR$11,
  IF(B27=$AR$22,IF(E27&lt;$AV$20,E27-$AU$20,$AV$20-$AU$20),
   IF(B27=$AR$23,IF(E27&lt;$AV$21,E27-$AU$21,$AV$21-$AU$21),
    IF(B27=$AR$24,IF(E27&lt;$AV$22,E27-$AU$22,$AV$22-$AU$22),
     IF(B27=$AR$25,IF(E27&lt;$AV$23,E27-$AU$23,$AV$23-$AU$23),
      IF(B27=$AR$26,IF(E27&lt;$AV$24,E27-F27,$AV$24-F27),
      ""
      )
     )
    )
   )
  ),
 IF(C27=$AR$12,
  IF(B27=$AR$22,IF(E27&lt;$AW$20,E27-$AU$20,$AW$20-$AU$20),
   IF(B27=$AR$23,IF(E27&lt;$AW$21,E27-$AU$21,$AW$21-$AU$21),
    IF(B27=$AR$24,IF(E27&lt;$AW$22,E27-$AU$22,$AW$22-$AU$22),
     IF(B27=$AR$25,IF(E27&lt;$AW$23,E27-$AU$23,$AW$23-$AU$23),
      IF(B27=$AR$26,IF(E27&lt;$AW$24,E27-F27,$AW$24-F27),
      "")))
   )
  ),
"")
)
)))</f>
        <v/>
      </c>
      <c r="R27" s="90"/>
      <c r="S27" s="126" t="str">
        <f t="shared" si="4"/>
        <v/>
      </c>
      <c r="X27" s="89">
        <v>0.5</v>
      </c>
      <c r="Y27" s="1" t="s">
        <v>137</v>
      </c>
      <c r="Z27" s="1" t="s">
        <v>129</v>
      </c>
      <c r="AK27" s="14">
        <f t="shared" si="0"/>
        <v>0</v>
      </c>
      <c r="AL27" s="68" t="str">
        <f t="shared" si="1"/>
        <v>0</v>
      </c>
      <c r="AM27" s="10">
        <f t="shared" si="5"/>
        <v>0</v>
      </c>
      <c r="AN27" s="10">
        <f t="shared" si="6"/>
        <v>0</v>
      </c>
      <c r="AO27" s="10">
        <f t="shared" si="7"/>
        <v>0</v>
      </c>
      <c r="AP27" s="69">
        <f t="shared" si="2"/>
        <v>0</v>
      </c>
      <c r="AQ27" s="70" t="str">
        <f t="shared" si="8"/>
        <v/>
      </c>
      <c r="AT27" s="1" t="s">
        <v>67</v>
      </c>
      <c r="AU27" s="1">
        <v>0.05</v>
      </c>
      <c r="AV27" s="1">
        <v>2.5000000000000001E-2</v>
      </c>
      <c r="BE27" s="1">
        <f t="shared" si="3"/>
        <v>0</v>
      </c>
    </row>
    <row r="28" spans="1:60">
      <c r="A28" s="82">
        <v>17</v>
      </c>
      <c r="B28" s="111"/>
      <c r="C28" s="111"/>
      <c r="D28" s="111"/>
      <c r="E28" s="91"/>
      <c r="F28" s="91"/>
      <c r="G28" s="92"/>
      <c r="H28" s="92"/>
      <c r="I28" s="92"/>
      <c r="J28" s="112"/>
      <c r="K28" s="93"/>
      <c r="L28" s="112"/>
      <c r="M28" s="112"/>
      <c r="N28" s="91"/>
      <c r="O28" s="113"/>
      <c r="P28" s="128" t="str">
        <f>IF(OR('01_Allgemein'!$B$6="",B28="",D28=""),"",
IF(B28 = $AR$26,F28,
IF(D28=$AR$16,0,
IF('01_Allgemein'!$B$6=$AR$2,
IF(B28=$AR$22,$AU$12,IF(B28=$AR$23,$AU$13,IF(B28=$AR$24,$AU$14,$AU$15))),
IF(B28=$AR$22,$AU$20,IF(B28=$AR$23,$AU$21,IF(B28=$AR$24,$AU$22,$AU$23)))
)
)
)
)</f>
        <v/>
      </c>
      <c r="Q28" s="128" t="str">
        <f>IF(OR(P28="",C28="",E28=""),"",
IF('01_Allgemein'!$B$6 = $AR$2,
 IF(D28 = $AR$16,
  IF(C28 = $AR$11,
   IF(B28=$AR$22,IF(E28&lt;$AY$12,E28,$AY$12),
   IF(B28=$AR$23,IF(E28&lt;$AY$13,E28,$AY$13),
   IF(B28=$AR$24,IF(E28&lt;$AY$14,E28,$AY$14),
   IF(B28=$AR$25,IF(E28&lt;$AY$15,E28,$AY$15),
   IF(B28=$AR$26,IF(E28&lt;$AY$16,E28,$AY$16),
   ""))))),
  IF(C28=$AR$12,
   IF(B28=$AR$22,IF(E28&lt;$AZ$12,E28,$AZ$12),
   IF(B28=$AR$23,IF(E28&lt;$AZ$13,E28,$AZ$13),
   IF(B28=$AR$24,IF(E28&lt;$AZ$14,E28,$AZ$14),
   IF(B28=$AR$25,IF(E28&lt;$AZ$15,E28,$AZ$15),
   IF(B28=$AR$26,IF(E28&lt;$AZ$16,E28,$AZ$16),
   ""))))),
  "")
 ),
 IF(C28=$AR$11,
  IF(B28=$AR$22,IF(E28&lt;$AV$12,E28-$AU$12,$AV$12-$AU$12),
   IF(B28=$AR$23,IF(E28&lt;$AV$13,E28-$AU$13,$AV$13-$AU$13),
    IF(B28=$AR$24,IF(E28&lt;$AV$14,E28-$AU$14,$AV$14-$AU$14),
     IF(B28=$AR$25,IF(E28&lt;$AV$15,E28-$AU$15,$AV$15-$AU$15),
      IF(B28=$AR$26,IF(E28&lt;$AV$16,E28-F28,$AV$16-F28),
      ""
      )
     )
    )
   )
  ),
 IF(C28=$AR$12,
  IF(B28=$AR$22,IF(E28&lt;$AW$12,E28-$AU$12,$AW$12-$AU$12),
   IF(B28=$AR$23,IF(E28&lt;$AW$13,E28-$AU$13,$AW$13-$AU$13),
    IF(B28=$AR$24,IF(E28&lt;$AW$14,E28-$AU$14,$AW$14-$AU$14),
     IF(B28=$AR$25,IF(E28&lt;$AW$15,E28-$AU$15,$AW$15-$AU$15),
      IF(B28=$AR$26,IF(E28&lt;$AW$16,E28-F28,$AW$16-F28),
      "")))
   )
  ),
"")
)
),
IF(D28 = $AR$16,
  IF(C28 = $AR$11,
   IF(B28=$AR$22,IF(E28&lt;$AY$20,E28,$AY$20),
   IF(B28=$AR$23,IF(E28&lt;$AY$21,E28,$AY$21),
   IF(B28=$AR$24,IF(E28&lt;$AY$22,E28,$AY$22),
   IF(B28=$AR$25,IF(E28&lt;$AY$23,E28,$AY$23),
   IF(B28=$AR$26,IF(E28&lt;$AY$24,E28,$AY$24),
   ""))))),
  IF(C28=$AR$12,
   IF(B28=$AR$22,IF(E28&lt;$AZ$20,E28,$AZ$20),
   IF(B28=$AR$23,IF(E28&lt;$AZ$21,E28,$AZ$21),
   IF(B28=$AR$24,IF(E28&lt;$AZ$22,E28,$AZ$22),
   IF(B28=$AR$25,IF(E28&lt;$AZ$23,E28,$AZ$23),
   IF(B28=$AR$26,IF(E28&lt;$AZ$24,E28,$AZ$24),
   ""))))),
  "")
 ),
 IF(C28=$AR$11,
  IF(B28=$AR$22,IF(E28&lt;$AV$20,E28-$AU$20,$AV$20-$AU$20),
   IF(B28=$AR$23,IF(E28&lt;$AV$21,E28-$AU$21,$AV$21-$AU$21),
    IF(B28=$AR$24,IF(E28&lt;$AV$22,E28-$AU$22,$AV$22-$AU$22),
     IF(B28=$AR$25,IF(E28&lt;$AV$23,E28-$AU$23,$AV$23-$AU$23),
      IF(B28=$AR$26,IF(E28&lt;$AV$24,E28-F28,$AV$24-F28),
      ""
      )
     )
    )
   )
  ),
 IF(C28=$AR$12,
  IF(B28=$AR$22,IF(E28&lt;$AW$20,E28-$AU$20,$AW$20-$AU$20),
   IF(B28=$AR$23,IF(E28&lt;$AW$21,E28-$AU$21,$AW$21-$AU$21),
    IF(B28=$AR$24,IF(E28&lt;$AW$22,E28-$AU$22,$AW$22-$AU$22),
     IF(B28=$AR$25,IF(E28&lt;$AW$23,E28-$AU$23,$AW$23-$AU$23),
      IF(B28=$AR$26,IF(E28&lt;$AW$24,E28-F28,$AW$24-F28),
      "")))
   )
  ),
"")
)
)))</f>
        <v/>
      </c>
      <c r="R28" s="90"/>
      <c r="S28" s="126" t="str">
        <f t="shared" si="4"/>
        <v/>
      </c>
      <c r="AK28" s="14">
        <f t="shared" si="0"/>
        <v>0</v>
      </c>
      <c r="AL28" s="68" t="str">
        <f t="shared" si="1"/>
        <v>0</v>
      </c>
      <c r="AM28" s="10">
        <f t="shared" si="5"/>
        <v>0</v>
      </c>
      <c r="AN28" s="10">
        <f t="shared" si="6"/>
        <v>0</v>
      </c>
      <c r="AO28" s="10">
        <f t="shared" si="7"/>
        <v>0</v>
      </c>
      <c r="AP28" s="69">
        <f t="shared" si="2"/>
        <v>0</v>
      </c>
      <c r="AQ28" s="70" t="str">
        <f t="shared" si="8"/>
        <v/>
      </c>
      <c r="AT28" s="1" t="s">
        <v>71</v>
      </c>
      <c r="AU28" s="1">
        <v>0.06</v>
      </c>
      <c r="AV28" s="1">
        <v>3.5000000000000003E-2</v>
      </c>
      <c r="BE28" s="1">
        <f t="shared" si="3"/>
        <v>0</v>
      </c>
    </row>
    <row r="29" spans="1:60">
      <c r="A29" s="82">
        <v>18</v>
      </c>
      <c r="B29" s="111"/>
      <c r="C29" s="111"/>
      <c r="D29" s="111"/>
      <c r="E29" s="91"/>
      <c r="F29" s="91"/>
      <c r="G29" s="92"/>
      <c r="H29" s="92"/>
      <c r="I29" s="92"/>
      <c r="J29" s="112"/>
      <c r="K29" s="93"/>
      <c r="L29" s="112"/>
      <c r="M29" s="112"/>
      <c r="N29" s="91"/>
      <c r="O29" s="113"/>
      <c r="P29" s="128" t="str">
        <f>IF(OR('01_Allgemein'!$B$6="",B29="",D29=""),"",
IF(B29 = $AR$26,F29,
IF(D29=$AR$16,0,
IF('01_Allgemein'!$B$6=$AR$2,
IF(B29=$AR$22,$AU$12,IF(B29=$AR$23,$AU$13,IF(B29=$AR$24,$AU$14,$AU$15))),
IF(B29=$AR$22,$AU$20,IF(B29=$AR$23,$AU$21,IF(B29=$AR$24,$AU$22,$AU$23)))
)
)
)
)</f>
        <v/>
      </c>
      <c r="Q29" s="128" t="str">
        <f>IF(OR(P29="",C29="",E29=""),"",
IF('01_Allgemein'!$B$6 = $AR$2,
 IF(D29 = $AR$16,
  IF(C29 = $AR$11,
   IF(B29=$AR$22,IF(E29&lt;$AY$12,E29,$AY$12),
   IF(B29=$AR$23,IF(E29&lt;$AY$13,E29,$AY$13),
   IF(B29=$AR$24,IF(E29&lt;$AY$14,E29,$AY$14),
   IF(B29=$AR$25,IF(E29&lt;$AY$15,E29,$AY$15),
   IF(B29=$AR$26,IF(E29&lt;$AY$16,E29,$AY$16),
   ""))))),
  IF(C29=$AR$12,
   IF(B29=$AR$22,IF(E29&lt;$AZ$12,E29,$AZ$12),
   IF(B29=$AR$23,IF(E29&lt;$AZ$13,E29,$AZ$13),
   IF(B29=$AR$24,IF(E29&lt;$AZ$14,E29,$AZ$14),
   IF(B29=$AR$25,IF(E29&lt;$AZ$15,E29,$AZ$15),
   IF(B29=$AR$26,IF(E29&lt;$AZ$16,E29,$AZ$16),
   ""))))),
  "")
 ),
 IF(C29=$AR$11,
  IF(B29=$AR$22,IF(E29&lt;$AV$12,E29-$AU$12,$AV$12-$AU$12),
   IF(B29=$AR$23,IF(E29&lt;$AV$13,E29-$AU$13,$AV$13-$AU$13),
    IF(B29=$AR$24,IF(E29&lt;$AV$14,E29-$AU$14,$AV$14-$AU$14),
     IF(B29=$AR$25,IF(E29&lt;$AV$15,E29-$AU$15,$AV$15-$AU$15),
      IF(B29=$AR$26,IF(E29&lt;$AV$16,E29-F29,$AV$16-F29),
      ""
      )
     )
    )
   )
  ),
 IF(C29=$AR$12,
  IF(B29=$AR$22,IF(E29&lt;$AW$12,E29-$AU$12,$AW$12-$AU$12),
   IF(B29=$AR$23,IF(E29&lt;$AW$13,E29-$AU$13,$AW$13-$AU$13),
    IF(B29=$AR$24,IF(E29&lt;$AW$14,E29-$AU$14,$AW$14-$AU$14),
     IF(B29=$AR$25,IF(E29&lt;$AW$15,E29-$AU$15,$AW$15-$AU$15),
      IF(B29=$AR$26,IF(E29&lt;$AW$16,E29-F29,$AW$16-F29),
      "")))
   )
  ),
"")
)
),
IF(D29 = $AR$16,
  IF(C29 = $AR$11,
   IF(B29=$AR$22,IF(E29&lt;$AY$20,E29,$AY$20),
   IF(B29=$AR$23,IF(E29&lt;$AY$21,E29,$AY$21),
   IF(B29=$AR$24,IF(E29&lt;$AY$22,E29,$AY$22),
   IF(B29=$AR$25,IF(E29&lt;$AY$23,E29,$AY$23),
   IF(B29=$AR$26,IF(E29&lt;$AY$24,E29,$AY$24),
   ""))))),
  IF(C29=$AR$12,
   IF(B29=$AR$22,IF(E29&lt;$AZ$20,E29,$AZ$20),
   IF(B29=$AR$23,IF(E29&lt;$AZ$21,E29,$AZ$21),
   IF(B29=$AR$24,IF(E29&lt;$AZ$22,E29,$AZ$22),
   IF(B29=$AR$25,IF(E29&lt;$AZ$23,E29,$AZ$23),
   IF(B29=$AR$26,IF(E29&lt;$AZ$24,E29,$AZ$24),
   ""))))),
  "")
 ),
 IF(C29=$AR$11,
  IF(B29=$AR$22,IF(E29&lt;$AV$20,E29-$AU$20,$AV$20-$AU$20),
   IF(B29=$AR$23,IF(E29&lt;$AV$21,E29-$AU$21,$AV$21-$AU$21),
    IF(B29=$AR$24,IF(E29&lt;$AV$22,E29-$AU$22,$AV$22-$AU$22),
     IF(B29=$AR$25,IF(E29&lt;$AV$23,E29-$AU$23,$AV$23-$AU$23),
      IF(B29=$AR$26,IF(E29&lt;$AV$24,E29-F29,$AV$24-F29),
      ""
      )
     )
    )
   )
  ),
 IF(C29=$AR$12,
  IF(B29=$AR$22,IF(E29&lt;$AW$20,E29-$AU$20,$AW$20-$AU$20),
   IF(B29=$AR$23,IF(E29&lt;$AW$21,E29-$AU$21,$AW$21-$AU$21),
    IF(B29=$AR$24,IF(E29&lt;$AW$22,E29-$AU$22,$AW$22-$AU$22),
     IF(B29=$AR$25,IF(E29&lt;$AW$23,E29-$AU$23,$AW$23-$AU$23),
      IF(B29=$AR$26,IF(E29&lt;$AW$24,E29-F29,$AW$24-F29),
      "")))
   )
  ),
"")
)
)))</f>
        <v/>
      </c>
      <c r="R29" s="90"/>
      <c r="S29" s="126" t="str">
        <f t="shared" si="4"/>
        <v/>
      </c>
      <c r="AK29" s="14">
        <f t="shared" si="0"/>
        <v>0</v>
      </c>
      <c r="AL29" s="68" t="str">
        <f t="shared" si="1"/>
        <v>0</v>
      </c>
      <c r="AM29" s="10">
        <f t="shared" si="5"/>
        <v>0</v>
      </c>
      <c r="AN29" s="10">
        <f t="shared" si="6"/>
        <v>0</v>
      </c>
      <c r="AO29" s="10">
        <f>IF(AL29="",0,IF((AL29-AN29)&gt;0,AL29-AN29,0))</f>
        <v>0</v>
      </c>
      <c r="AP29" s="69">
        <f t="shared" si="2"/>
        <v>0</v>
      </c>
      <c r="AQ29" s="70" t="str">
        <f t="shared" si="8"/>
        <v/>
      </c>
      <c r="AT29" s="1" t="s">
        <v>74</v>
      </c>
      <c r="AU29" s="1">
        <v>0.1</v>
      </c>
      <c r="AV29" s="1">
        <v>0.05</v>
      </c>
      <c r="BE29" s="1">
        <f t="shared" si="3"/>
        <v>0</v>
      </c>
    </row>
    <row r="30" spans="1:60">
      <c r="A30" s="82">
        <v>19</v>
      </c>
      <c r="B30" s="111"/>
      <c r="C30" s="111"/>
      <c r="D30" s="111"/>
      <c r="E30" s="91"/>
      <c r="F30" s="91"/>
      <c r="G30" s="92"/>
      <c r="H30" s="92"/>
      <c r="I30" s="92"/>
      <c r="J30" s="112"/>
      <c r="K30" s="93"/>
      <c r="L30" s="112"/>
      <c r="M30" s="112"/>
      <c r="N30" s="91"/>
      <c r="O30" s="113"/>
      <c r="P30" s="128" t="str">
        <f>IF(OR('01_Allgemein'!$B$6="",B30="",D30=""),"",
IF(B30 = $AR$26,F30,
IF(D30=$AR$16,0,
IF('01_Allgemein'!$B$6=$AR$2,
IF(B30=$AR$22,$AU$12,IF(B30=$AR$23,$AU$13,IF(B30=$AR$24,$AU$14,$AU$15))),
IF(B30=$AR$22,$AU$20,IF(B30=$AR$23,$AU$21,IF(B30=$AR$24,$AU$22,$AU$23)))
)
)
)
)</f>
        <v/>
      </c>
      <c r="Q30" s="128" t="str">
        <f>IF(OR(P30="",C30="",E30=""),"",
IF('01_Allgemein'!$B$6 = $AR$2,
 IF(D30 = $AR$16,
  IF(C30 = $AR$11,
   IF(B30=$AR$22,IF(E30&lt;$AY$12,E30,$AY$12),
   IF(B30=$AR$23,IF(E30&lt;$AY$13,E30,$AY$13),
   IF(B30=$AR$24,IF(E30&lt;$AY$14,E30,$AY$14),
   IF(B30=$AR$25,IF(E30&lt;$AY$15,E30,$AY$15),
   IF(B30=$AR$26,IF(E30&lt;$AY$16,E30,$AY$16),
   ""))))),
  IF(C30=$AR$12,
   IF(B30=$AR$22,IF(E30&lt;$AZ$12,E30,$AZ$12),
   IF(B30=$AR$23,IF(E30&lt;$AZ$13,E30,$AZ$13),
   IF(B30=$AR$24,IF(E30&lt;$AZ$14,E30,$AZ$14),
   IF(B30=$AR$25,IF(E30&lt;$AZ$15,E30,$AZ$15),
   IF(B30=$AR$26,IF(E30&lt;$AZ$16,E30,$AZ$16),
   ""))))),
  "")
 ),
 IF(C30=$AR$11,
  IF(B30=$AR$22,IF(E30&lt;$AV$12,E30-$AU$12,$AV$12-$AU$12),
   IF(B30=$AR$23,IF(E30&lt;$AV$13,E30-$AU$13,$AV$13-$AU$13),
    IF(B30=$AR$24,IF(E30&lt;$AV$14,E30-$AU$14,$AV$14-$AU$14),
     IF(B30=$AR$25,IF(E30&lt;$AV$15,E30-$AU$15,$AV$15-$AU$15),
      IF(B30=$AR$26,IF(E30&lt;$AV$16,E30-F30,$AV$16-F30),
      ""
      )
     )
    )
   )
  ),
 IF(C30=$AR$12,
  IF(B30=$AR$22,IF(E30&lt;$AW$12,E30-$AU$12,$AW$12-$AU$12),
   IF(B30=$AR$23,IF(E30&lt;$AW$13,E30-$AU$13,$AW$13-$AU$13),
    IF(B30=$AR$24,IF(E30&lt;$AW$14,E30-$AU$14,$AW$14-$AU$14),
     IF(B30=$AR$25,IF(E30&lt;$AW$15,E30-$AU$15,$AW$15-$AU$15),
      IF(B30=$AR$26,IF(E30&lt;$AW$16,E30-F30,$AW$16-F30),
      "")))
   )
  ),
"")
)
),
IF(D30 = $AR$16,
  IF(C30 = $AR$11,
   IF(B30=$AR$22,IF(E30&lt;$AY$20,E30,$AY$20),
   IF(B30=$AR$23,IF(E30&lt;$AY$21,E30,$AY$21),
   IF(B30=$AR$24,IF(E30&lt;$AY$22,E30,$AY$22),
   IF(B30=$AR$25,IF(E30&lt;$AY$23,E30,$AY$23),
   IF(B30=$AR$26,IF(E30&lt;$AY$24,E30,$AY$24),
   ""))))),
  IF(C30=$AR$12,
   IF(B30=$AR$22,IF(E30&lt;$AZ$20,E30,$AZ$20),
   IF(B30=$AR$23,IF(E30&lt;$AZ$21,E30,$AZ$21),
   IF(B30=$AR$24,IF(E30&lt;$AZ$22,E30,$AZ$22),
   IF(B30=$AR$25,IF(E30&lt;$AZ$23,E30,$AZ$23),
   IF(B30=$AR$26,IF(E30&lt;$AZ$24,E30,$AZ$24),
   ""))))),
  "")
 ),
 IF(C30=$AR$11,
  IF(B30=$AR$22,IF(E30&lt;$AV$20,E30-$AU$20,$AV$20-$AU$20),
   IF(B30=$AR$23,IF(E30&lt;$AV$21,E30-$AU$21,$AV$21-$AU$21),
    IF(B30=$AR$24,IF(E30&lt;$AV$22,E30-$AU$22,$AV$22-$AU$22),
     IF(B30=$AR$25,IF(E30&lt;$AV$23,E30-$AU$23,$AV$23-$AU$23),
      IF(B30=$AR$26,IF(E30&lt;$AV$24,E30-F30,$AV$24-F30),
      ""
      )
     )
    )
   )
  ),
 IF(C30=$AR$12,
  IF(B30=$AR$22,IF(E30&lt;$AW$20,E30-$AU$20,$AW$20-$AU$20),
   IF(B30=$AR$23,IF(E30&lt;$AW$21,E30-$AU$21,$AW$21-$AU$21),
    IF(B30=$AR$24,IF(E30&lt;$AW$22,E30-$AU$22,$AW$22-$AU$22),
     IF(B30=$AR$25,IF(E30&lt;$AW$23,E30-$AU$23,$AW$23-$AU$23),
      IF(B30=$AR$26,IF(E30&lt;$AW$24,E30-F30,$AW$24-F30),
      "")))
   )
  ),
"")
)
)))</f>
        <v/>
      </c>
      <c r="R30" s="90"/>
      <c r="S30" s="126" t="str">
        <f t="shared" si="4"/>
        <v/>
      </c>
      <c r="AK30" s="14">
        <f t="shared" si="0"/>
        <v>0</v>
      </c>
      <c r="AL30" s="68" t="str">
        <f t="shared" si="1"/>
        <v>0</v>
      </c>
      <c r="AM30" s="10">
        <f t="shared" si="5"/>
        <v>0</v>
      </c>
      <c r="AN30" s="10">
        <f t="shared" si="6"/>
        <v>0</v>
      </c>
      <c r="AO30" s="10">
        <f t="shared" si="7"/>
        <v>0</v>
      </c>
      <c r="AP30" s="69">
        <f t="shared" si="2"/>
        <v>0</v>
      </c>
      <c r="AQ30" s="70" t="str">
        <f t="shared" si="8"/>
        <v/>
      </c>
      <c r="AT30" s="1" t="s">
        <v>76</v>
      </c>
      <c r="AU30" s="1">
        <v>0.13</v>
      </c>
      <c r="AV30" s="1">
        <v>0.09</v>
      </c>
      <c r="BE30" s="1">
        <f t="shared" si="3"/>
        <v>0</v>
      </c>
    </row>
    <row r="31" spans="1:60">
      <c r="A31" s="82">
        <v>20</v>
      </c>
      <c r="B31" s="111"/>
      <c r="C31" s="111"/>
      <c r="D31" s="111"/>
      <c r="E31" s="91"/>
      <c r="F31" s="91"/>
      <c r="G31" s="92"/>
      <c r="H31" s="92"/>
      <c r="I31" s="92"/>
      <c r="J31" s="112"/>
      <c r="K31" s="93"/>
      <c r="L31" s="112"/>
      <c r="M31" s="112"/>
      <c r="N31" s="91"/>
      <c r="O31" s="113"/>
      <c r="P31" s="128" t="str">
        <f>IF(OR('01_Allgemein'!$B$6="",B31="",D31=""),"",
IF(B31 = $AR$26,F31,
IF(D31=$AR$16,0,
IF('01_Allgemein'!$B$6=$AR$2,
IF(B31=$AR$22,$AU$12,IF(B31=$AR$23,$AU$13,IF(B31=$AR$24,$AU$14,$AU$15))),
IF(B31=$AR$22,$AU$20,IF(B31=$AR$23,$AU$21,IF(B31=$AR$24,$AU$22,$AU$23)))
)
)
)
)</f>
        <v/>
      </c>
      <c r="Q31" s="128" t="str">
        <f>IF(OR(P31="",C31="",E31=""),"",
IF('01_Allgemein'!$B$6 = $AR$2,
 IF(D31 = $AR$16,
  IF(C31 = $AR$11,
   IF(B31=$AR$22,IF(E31&lt;$AY$12,E31,$AY$12),
   IF(B31=$AR$23,IF(E31&lt;$AY$13,E31,$AY$13),
   IF(B31=$AR$24,IF(E31&lt;$AY$14,E31,$AY$14),
   IF(B31=$AR$25,IF(E31&lt;$AY$15,E31,$AY$15),
   IF(B31=$AR$26,IF(E31&lt;$AY$16,E31,$AY$16),
   ""))))),
  IF(C31=$AR$12,
   IF(B31=$AR$22,IF(E31&lt;$AZ$12,E31,$AZ$12),
   IF(B31=$AR$23,IF(E31&lt;$AZ$13,E31,$AZ$13),
   IF(B31=$AR$24,IF(E31&lt;$AZ$14,E31,$AZ$14),
   IF(B31=$AR$25,IF(E31&lt;$AZ$15,E31,$AZ$15),
   IF(B31=$AR$26,IF(E31&lt;$AZ$16,E31,$AZ$16),
   ""))))),
  "")
 ),
 IF(C31=$AR$11,
  IF(B31=$AR$22,IF(E31&lt;$AV$12,E31-$AU$12,$AV$12-$AU$12),
   IF(B31=$AR$23,IF(E31&lt;$AV$13,E31-$AU$13,$AV$13-$AU$13),
    IF(B31=$AR$24,IF(E31&lt;$AV$14,E31-$AU$14,$AV$14-$AU$14),
     IF(B31=$AR$25,IF(E31&lt;$AV$15,E31-$AU$15,$AV$15-$AU$15),
      IF(B31=$AR$26,IF(E31&lt;$AV$16,E31-F31,$AV$16-F31),
      ""
      )
     )
    )
   )
  ),
 IF(C31=$AR$12,
  IF(B31=$AR$22,IF(E31&lt;$AW$12,E31-$AU$12,$AW$12-$AU$12),
   IF(B31=$AR$23,IF(E31&lt;$AW$13,E31-$AU$13,$AW$13-$AU$13),
    IF(B31=$AR$24,IF(E31&lt;$AW$14,E31-$AU$14,$AW$14-$AU$14),
     IF(B31=$AR$25,IF(E31&lt;$AW$15,E31-$AU$15,$AW$15-$AU$15),
      IF(B31=$AR$26,IF(E31&lt;$AW$16,E31-F31,$AW$16-F31),
      "")))
   )
  ),
"")
)
),
IF(D31 = $AR$16,
  IF(C31 = $AR$11,
   IF(B31=$AR$22,IF(E31&lt;$AY$20,E31,$AY$20),
   IF(B31=$AR$23,IF(E31&lt;$AY$21,E31,$AY$21),
   IF(B31=$AR$24,IF(E31&lt;$AY$22,E31,$AY$22),
   IF(B31=$AR$25,IF(E31&lt;$AY$23,E31,$AY$23),
   IF(B31=$AR$26,IF(E31&lt;$AY$24,E31,$AY$24),
   ""))))),
  IF(C31=$AR$12,
   IF(B31=$AR$22,IF(E31&lt;$AZ$20,E31,$AZ$20),
   IF(B31=$AR$23,IF(E31&lt;$AZ$21,E31,$AZ$21),
   IF(B31=$AR$24,IF(E31&lt;$AZ$22,E31,$AZ$22),
   IF(B31=$AR$25,IF(E31&lt;$AZ$23,E31,$AZ$23),
   IF(B31=$AR$26,IF(E31&lt;$AZ$24,E31,$AZ$24),
   ""))))),
  "")
 ),
 IF(C31=$AR$11,
  IF(B31=$AR$22,IF(E31&lt;$AV$20,E31-$AU$20,$AV$20-$AU$20),
   IF(B31=$AR$23,IF(E31&lt;$AV$21,E31-$AU$21,$AV$21-$AU$21),
    IF(B31=$AR$24,IF(E31&lt;$AV$22,E31-$AU$22,$AV$22-$AU$22),
     IF(B31=$AR$25,IF(E31&lt;$AV$23,E31-$AU$23,$AV$23-$AU$23),
      IF(B31=$AR$26,IF(E31&lt;$AV$24,E31-F31,$AV$24-F31),
      ""
      )
     )
    )
   )
  ),
 IF(C31=$AR$12,
  IF(B31=$AR$22,IF(E31&lt;$AW$20,E31-$AU$20,$AW$20-$AU$20),
   IF(B31=$AR$23,IF(E31&lt;$AW$21,E31-$AU$21,$AW$21-$AU$21),
    IF(B31=$AR$24,IF(E31&lt;$AW$22,E31-$AU$22,$AW$22-$AU$22),
     IF(B31=$AR$25,IF(E31&lt;$AW$23,E31-$AU$23,$AW$23-$AU$23),
      IF(B31=$AR$26,IF(E31&lt;$AW$24,E31-F31,$AW$24-F31),
      "")))
   )
  ),
"")
)
)))</f>
        <v/>
      </c>
      <c r="R31" s="90"/>
      <c r="S31" s="126" t="str">
        <f t="shared" si="4"/>
        <v/>
      </c>
      <c r="AK31" s="14">
        <f t="shared" si="0"/>
        <v>0</v>
      </c>
      <c r="AL31" s="68" t="str">
        <f t="shared" si="1"/>
        <v>0</v>
      </c>
      <c r="AM31" s="10">
        <f t="shared" si="5"/>
        <v>0</v>
      </c>
      <c r="AN31" s="10">
        <f t="shared" si="6"/>
        <v>0</v>
      </c>
      <c r="AO31" s="10">
        <f t="shared" si="7"/>
        <v>0</v>
      </c>
      <c r="AP31" s="69">
        <f t="shared" si="2"/>
        <v>0</v>
      </c>
      <c r="AQ31" s="70" t="str">
        <f t="shared" si="8"/>
        <v/>
      </c>
      <c r="AR31" s="34" t="s">
        <v>89</v>
      </c>
      <c r="AT31" s="1" t="s">
        <v>146</v>
      </c>
      <c r="AU31" s="1">
        <v>0.1</v>
      </c>
      <c r="AV31" s="1">
        <v>0.05</v>
      </c>
      <c r="BE31" s="1">
        <f t="shared" si="3"/>
        <v>0</v>
      </c>
    </row>
    <row r="32" spans="1:60" ht="30.75" customHeight="1">
      <c r="A32" s="83" t="s">
        <v>90</v>
      </c>
      <c r="B32" s="83"/>
      <c r="C32" s="83"/>
      <c r="D32" s="83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129"/>
      <c r="Q32" s="129"/>
      <c r="R32" s="85"/>
      <c r="S32" s="127" cm="1">
        <f t="array" ref="S32:U32">IF(ISBLANK('03_Busse'!A6:C6),"",SUM(S12:S31))</f>
        <v>0</v>
      </c>
      <c r="T32" s="61" t="str">
        <v/>
      </c>
      <c r="U32" s="1" t="str">
        <v/>
      </c>
      <c r="AK32" s="10"/>
      <c r="AL32" s="10"/>
      <c r="AM32" s="10"/>
      <c r="AN32" s="10"/>
      <c r="AO32" s="10"/>
      <c r="AP32" s="33">
        <f>SUM(AP12:AP31)</f>
        <v>0</v>
      </c>
      <c r="AQ32" s="71"/>
      <c r="AR32" s="34" t="s">
        <v>92</v>
      </c>
    </row>
    <row r="33" spans="14:44">
      <c r="N33" s="150" t="s">
        <v>91</v>
      </c>
      <c r="O33" s="150"/>
      <c r="P33" s="150"/>
      <c r="Q33" s="150"/>
      <c r="R33" s="150"/>
      <c r="S33" s="150"/>
      <c r="AR33" s="34" t="s">
        <v>93</v>
      </c>
    </row>
    <row r="34" spans="14:44">
      <c r="AR34" s="34" t="s">
        <v>94</v>
      </c>
    </row>
    <row r="35" spans="14:44">
      <c r="AR35" s="34" t="s">
        <v>95</v>
      </c>
    </row>
    <row r="36" spans="14:44">
      <c r="AR36" s="34" t="s">
        <v>96</v>
      </c>
    </row>
    <row r="37" spans="14:44">
      <c r="AR37" s="34" t="s">
        <v>97</v>
      </c>
    </row>
    <row r="38" spans="14:44">
      <c r="AR38" s="1" t="s">
        <v>98</v>
      </c>
    </row>
    <row r="39" spans="14:44">
      <c r="AR39" s="1" t="s">
        <v>99</v>
      </c>
    </row>
    <row r="41" spans="14:44">
      <c r="AR41" s="35" t="s">
        <v>84</v>
      </c>
    </row>
    <row r="42" spans="14:44">
      <c r="AR42" s="35" t="s">
        <v>64</v>
      </c>
    </row>
    <row r="43" spans="14:44">
      <c r="AR43" s="35" t="s">
        <v>69</v>
      </c>
    </row>
    <row r="44" spans="14:44">
      <c r="AR44" s="35" t="s">
        <v>100</v>
      </c>
    </row>
    <row r="45" spans="14:44">
      <c r="AR45" s="35" t="s">
        <v>101</v>
      </c>
    </row>
    <row r="47" spans="14:44">
      <c r="AR47" s="1" t="s">
        <v>63</v>
      </c>
    </row>
    <row r="48" spans="14:44">
      <c r="AR48" s="1" t="s">
        <v>68</v>
      </c>
    </row>
    <row r="49" spans="44:44">
      <c r="AR49" s="1" t="s">
        <v>75</v>
      </c>
    </row>
    <row r="50" spans="44:44">
      <c r="AR50" s="1" t="s">
        <v>102</v>
      </c>
    </row>
    <row r="52" spans="44:44">
      <c r="AR52" s="1" t="s">
        <v>131</v>
      </c>
    </row>
    <row r="53" spans="44:44">
      <c r="AR53" s="1" t="s">
        <v>23</v>
      </c>
    </row>
    <row r="54" spans="44:44">
      <c r="AR54" s="1" t="s">
        <v>103</v>
      </c>
    </row>
    <row r="55" spans="44:44" ht="15" customHeight="1">
      <c r="AR55" s="1" t="s">
        <v>156</v>
      </c>
    </row>
    <row r="57" spans="44:44">
      <c r="AR57" s="1" t="s">
        <v>104</v>
      </c>
    </row>
    <row r="58" spans="44:44">
      <c r="AR58" s="1" t="s">
        <v>105</v>
      </c>
    </row>
    <row r="59" spans="44:44">
      <c r="AR59" s="1" t="s">
        <v>106</v>
      </c>
    </row>
    <row r="60" spans="44:44">
      <c r="AR60" s="1" t="s">
        <v>107</v>
      </c>
    </row>
    <row r="62" spans="44:44" ht="15" customHeight="1">
      <c r="AR62" s="1" t="s">
        <v>152</v>
      </c>
    </row>
    <row r="63" spans="44:44" ht="15" customHeight="1">
      <c r="AR63" s="1" t="s">
        <v>153</v>
      </c>
    </row>
    <row r="64" spans="44:44" ht="15" customHeight="1">
      <c r="AR64" s="1" t="s">
        <v>154</v>
      </c>
    </row>
    <row r="65" spans="44:44" ht="15" customHeight="1">
      <c r="AR65" s="1" t="s">
        <v>155</v>
      </c>
    </row>
    <row r="66" spans="44:44" ht="15" customHeight="1">
      <c r="AR66" s="1" t="s">
        <v>157</v>
      </c>
    </row>
    <row r="67" spans="44:44" ht="15" customHeight="1">
      <c r="AR67" s="1" t="s">
        <v>164</v>
      </c>
    </row>
  </sheetData>
  <sheetProtection algorithmName="SHA-512" hashValue="/XAt1gm+U3zCIqFNu6Qhn/qcxjcl58YypgeshgNJuJYo5wwLnUgGE/GA8ZyUtBramFAH/3G5/Gjj4q7ZcAee/A==" saltValue="PrzCq9gNTVaJryzrgZcbew==" spinCount="100000" sheet="1" formatCells="0"/>
  <mergeCells count="11">
    <mergeCell ref="N33:S33"/>
    <mergeCell ref="A1:F1"/>
    <mergeCell ref="A2:C2"/>
    <mergeCell ref="K10:L10"/>
    <mergeCell ref="A3:C3"/>
    <mergeCell ref="A7:C7"/>
    <mergeCell ref="G10:I10"/>
    <mergeCell ref="A5:C5"/>
    <mergeCell ref="A4:C4"/>
    <mergeCell ref="A6:C6"/>
    <mergeCell ref="A8:C8"/>
  </mergeCells>
  <conditionalFormatting sqref="F12:F30">
    <cfRule type="expression" dxfId="1" priority="4">
      <formula>AND(B12 = $AR$26,F12 = "")</formula>
    </cfRule>
  </conditionalFormatting>
  <dataValidations count="14">
    <dataValidation type="whole" operator="greaterThan" allowBlank="1" showInputMessage="1" showErrorMessage="1" sqref="R12:R31" xr:uid="{00000000-0002-0000-0000-000000000000}">
      <formula1>0</formula1>
    </dataValidation>
    <dataValidation type="list" allowBlank="1" showInputMessage="1" showErrorMessage="1" sqref="D12:D31" xr:uid="{00000000-0002-0000-0000-000002000000}">
      <formula1>$AR$15:$AR$16</formula1>
    </dataValidation>
    <dataValidation type="list" operator="greaterThan" allowBlank="1" showInputMessage="1" showErrorMessage="1" sqref="N12:N31" xr:uid="{00000000-0002-0000-0000-000003000000}">
      <formula1>$AR$18:$AR$20</formula1>
    </dataValidation>
    <dataValidation type="decimal" allowBlank="1" showInputMessage="1" showErrorMessage="1" error="Zahlenwerte zwischen 0 und 100 eintragen" sqref="K12:K31" xr:uid="{00000000-0002-0000-0000-000006000000}">
      <formula1>0</formula1>
      <formula2>100</formula2>
    </dataValidation>
    <dataValidation type="list" allowBlank="1" showInputMessage="1" showErrorMessage="1" sqref="M12:M31" xr:uid="{00000000-0002-0000-0000-000007000000}">
      <formula1>$AR$41:$AR$45</formula1>
    </dataValidation>
    <dataValidation type="decimal" operator="greaterThan" allowBlank="1" showInputMessage="1" showErrorMessage="1" sqref="E12:I31" xr:uid="{00000000-0002-0000-0000-000009000000}">
      <formula1>0</formula1>
    </dataValidation>
    <dataValidation type="list" allowBlank="1" showInputMessage="1" showErrorMessage="1" sqref="J12:J31" xr:uid="{00000000-0002-0000-0000-00000A000000}">
      <formula1>$AR$47:$AR$50</formula1>
    </dataValidation>
    <dataValidation type="list" allowBlank="1" showInputMessage="1" showErrorMessage="1" sqref="C12:C31" xr:uid="{00000000-0002-0000-0000-00000B000000}">
      <formula1>$AR$11:$AR$12</formula1>
    </dataValidation>
    <dataValidation operator="greaterThan" allowBlank="1" showInputMessage="1" showErrorMessage="1" sqref="D7:D8" xr:uid="{00000000-0002-0000-0000-00000C000000}"/>
    <dataValidation type="whole" operator="greaterThan" allowBlank="1" showInputMessage="1" showErrorMessage="1" sqref="D2:D3" xr:uid="{00000000-0002-0000-0000-000008000000}">
      <formula1>-1</formula1>
    </dataValidation>
    <dataValidation allowBlank="1" showInputMessage="1" showErrorMessage="1" sqref="D4:D6" xr:uid="{4FCD7704-2D4E-43FF-96A1-610F020E467D}"/>
    <dataValidation type="list" allowBlank="1" showInputMessage="1" showErrorMessage="1" sqref="B12:B31" xr:uid="{6CAE48FA-2F9A-462A-B0E3-36A0E3D3555C}">
      <formula1>$AR$22:$AR$26</formula1>
    </dataValidation>
    <dataValidation type="list" allowBlank="1" showInputMessage="1" showErrorMessage="1" sqref="L12:L31" xr:uid="{00000000-0002-0000-0000-000001000000}">
      <formula1>$AR$2:$AS$2</formula1>
    </dataValidation>
    <dataValidation type="list" operator="greaterThan" allowBlank="1" showInputMessage="1" showErrorMessage="1" sqref="O12:O31" xr:uid="{00000000-0002-0000-0000-000004000000}">
      <formula1>$AR$2:$AS$2</formula1>
    </dataValidation>
  </dataValidations>
  <pageMargins left="0.70866141732283472" right="0.70866141732283472" top="0.98425196850393704" bottom="0.78740157480314965" header="0.11811023622047245" footer="0.31496062992125984"/>
  <pageSetup paperSize="9" scale="31" orientation="landscape" r:id="rId1"/>
  <headerFooter>
    <oddHeader>&amp;R&amp;G</oddHeader>
  </headerFooter>
  <legacyDrawingHF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BF6B1C57-6BDF-4441-9C7E-4CAF4C0A1DFE}">
            <xm:f>NOT(ISERROR(SEARCH($AR$67,D6)))</xm:f>
            <xm:f>$AR$67</xm:f>
            <x14:dxf>
              <fill>
                <patternFill>
                  <bgColor rgb="FFFFC7CE"/>
                </patternFill>
              </fill>
            </x14:dxf>
          </x14:cfRule>
          <xm:sqref>D6</xm:sqref>
        </x14:conditionalFormatting>
        <x14:conditionalFormatting xmlns:xm="http://schemas.microsoft.com/office/excel/2006/main">
          <x14:cfRule type="containsText" priority="2" operator="containsText" id="{4631F9B8-AF10-421E-981C-934DAE58D2DF}">
            <xm:f>NOT(ISERROR(SEARCH($AR$55,D7)))</xm:f>
            <xm:f>$AR$55</xm:f>
            <x14:dxf>
              <fill>
                <patternFill>
                  <bgColor rgb="FFFFC7CE"/>
                </patternFill>
              </fill>
            </x14:dxf>
          </x14:cfRule>
          <xm:sqref>D7</xm:sqref>
        </x14:conditionalFormatting>
        <x14:conditionalFormatting xmlns:xm="http://schemas.microsoft.com/office/excel/2006/main">
          <x14:cfRule type="containsText" priority="3" operator="containsText" id="{68424CCC-C4B0-489E-91E5-32E0A6B02D1F}">
            <xm:f>NOT(ISERROR(SEARCH($AR$10,D8)))</xm:f>
            <xm:f>$AR$10</xm:f>
            <x14:dxf>
              <fill>
                <patternFill>
                  <bgColor rgb="FFFFC7CE"/>
                </patternFill>
              </fill>
            </x14:dxf>
          </x14:cfRule>
          <xm:sqref>D8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7"/>
  <sheetViews>
    <sheetView workbookViewId="0">
      <selection activeCell="C5" sqref="C5"/>
    </sheetView>
  </sheetViews>
  <sheetFormatPr baseColWidth="10" defaultColWidth="11.42578125" defaultRowHeight="15" customHeight="1"/>
  <cols>
    <col min="1" max="1" width="13.85546875" style="5" customWidth="1"/>
    <col min="2" max="2" width="29.42578125" style="5" customWidth="1"/>
    <col min="3" max="3" width="34.140625" style="5" customWidth="1"/>
    <col min="4" max="4" width="42.28515625" style="5" customWidth="1"/>
    <col min="5" max="5" width="19.85546875" style="5" customWidth="1"/>
    <col min="6" max="8" width="19.140625" style="5" customWidth="1"/>
    <col min="9" max="9" width="15.42578125" style="5" customWidth="1"/>
    <col min="10" max="10" width="54.42578125" style="5" customWidth="1"/>
    <col min="11" max="11" width="11.5703125" style="5" customWidth="1"/>
    <col min="12" max="12" width="4.140625" style="5" customWidth="1"/>
    <col min="13" max="13" width="4.85546875" style="5" customWidth="1"/>
    <col min="14" max="17" width="11.42578125" style="5" customWidth="1"/>
    <col min="18" max="16384" width="11.42578125" style="5"/>
  </cols>
  <sheetData>
    <row r="1" spans="1:13" ht="27.6" customHeight="1">
      <c r="A1" s="158" t="s">
        <v>108</v>
      </c>
      <c r="B1" s="158"/>
      <c r="C1" s="158"/>
      <c r="D1" s="158"/>
      <c r="E1" s="80"/>
      <c r="F1" s="80"/>
      <c r="G1" s="25"/>
      <c r="H1" s="25"/>
      <c r="L1" s="26"/>
      <c r="M1" s="27"/>
    </row>
    <row r="2" spans="1:13" ht="27.6" customHeight="1">
      <c r="A2" s="24"/>
      <c r="B2" s="24"/>
      <c r="C2" s="25"/>
      <c r="D2" s="25"/>
      <c r="E2" s="25"/>
      <c r="F2" s="25"/>
      <c r="G2" s="25"/>
      <c r="H2" s="25"/>
      <c r="L2" s="26"/>
      <c r="M2" s="27"/>
    </row>
    <row r="3" spans="1:13" ht="27.6" customHeight="1">
      <c r="A3" s="80" t="s">
        <v>163</v>
      </c>
      <c r="B3" s="80"/>
      <c r="C3" s="80"/>
      <c r="D3" s="80"/>
      <c r="E3" s="80"/>
      <c r="F3" s="80"/>
      <c r="G3" s="25"/>
      <c r="H3" s="25"/>
      <c r="L3" s="26"/>
      <c r="M3" s="27"/>
    </row>
    <row r="4" spans="1:13" ht="20.25" customHeight="1">
      <c r="A4" s="24"/>
      <c r="B4" s="24"/>
      <c r="C4" s="25"/>
      <c r="D4" s="25"/>
      <c r="E4" s="25"/>
      <c r="F4" s="25"/>
      <c r="G4" s="25"/>
      <c r="H4" s="88"/>
      <c r="L4" s="26"/>
      <c r="M4" s="27"/>
    </row>
    <row r="5" spans="1:13" ht="16.5" customHeight="1">
      <c r="A5" s="160" t="s">
        <v>109</v>
      </c>
      <c r="B5" s="161"/>
      <c r="C5" s="94"/>
      <c r="D5" s="25"/>
      <c r="E5" s="25"/>
      <c r="F5" s="25"/>
      <c r="G5" s="88"/>
      <c r="H5" s="25"/>
      <c r="L5" s="26"/>
      <c r="M5" s="27"/>
    </row>
    <row r="6" spans="1:13" ht="16.5" customHeight="1">
      <c r="A6" s="160" t="s">
        <v>133</v>
      </c>
      <c r="B6" s="161"/>
      <c r="C6" s="95"/>
      <c r="D6" s="25"/>
      <c r="E6" s="25"/>
      <c r="F6" s="25"/>
      <c r="G6" s="25"/>
      <c r="H6" s="25"/>
      <c r="L6" s="26"/>
      <c r="M6" s="27"/>
    </row>
    <row r="7" spans="1:13" ht="16.5" customHeight="1">
      <c r="A7" s="160" t="s">
        <v>134</v>
      </c>
      <c r="B7" s="161"/>
      <c r="C7" s="114"/>
      <c r="D7" s="31"/>
      <c r="E7" s="25"/>
      <c r="F7" s="25"/>
      <c r="G7" s="25"/>
      <c r="H7" s="25"/>
      <c r="L7" s="26"/>
      <c r="M7" s="27"/>
    </row>
    <row r="8" spans="1:13" ht="16.5" customHeight="1">
      <c r="A8" s="160" t="s">
        <v>147</v>
      </c>
      <c r="B8" s="161"/>
      <c r="C8" s="96"/>
      <c r="D8" s="25"/>
      <c r="E8" s="25"/>
      <c r="F8" s="25"/>
      <c r="G8" s="88"/>
      <c r="H8" s="88"/>
      <c r="I8" s="86"/>
      <c r="J8" s="86"/>
      <c r="L8" s="26"/>
      <c r="M8" s="27"/>
    </row>
    <row r="9" spans="1:13" ht="16.5" customHeight="1">
      <c r="A9" s="160" t="s">
        <v>148</v>
      </c>
      <c r="B9" s="161"/>
      <c r="C9" s="96"/>
      <c r="D9" s="25"/>
      <c r="E9" s="25"/>
      <c r="F9" s="25"/>
      <c r="G9" s="88"/>
      <c r="H9" s="88"/>
      <c r="I9" s="86"/>
      <c r="J9" s="100"/>
      <c r="L9" s="28"/>
      <c r="M9" s="28"/>
    </row>
    <row r="10" spans="1:13" ht="22.5" customHeight="1">
      <c r="A10" s="29"/>
      <c r="B10" s="29"/>
      <c r="G10" s="86"/>
      <c r="H10" s="86"/>
      <c r="I10" s="86"/>
      <c r="J10" s="86"/>
    </row>
    <row r="11" spans="1:13" ht="63">
      <c r="A11" s="133" t="s">
        <v>18</v>
      </c>
      <c r="B11" s="133" t="s">
        <v>111</v>
      </c>
      <c r="C11" s="133" t="s">
        <v>112</v>
      </c>
      <c r="D11" s="133" t="str">
        <f>IF('01_Allgemein'!B6="nein","Bruttopreis",IF('01_Allgemein'!B6="ja","Nettopreis","Bitte wählen Sie aus, ob Sie zum Vorsteuerabzug berechtigt sind!"))</f>
        <v>Bitte wählen Sie aus, ob Sie zum Vorsteuerabzug berechtigt sind!</v>
      </c>
      <c r="E11" s="133" t="s">
        <v>113</v>
      </c>
      <c r="F11" s="134" t="s">
        <v>114</v>
      </c>
      <c r="G11" s="86"/>
      <c r="H11" s="86"/>
      <c r="I11" s="86"/>
      <c r="J11" s="86"/>
    </row>
    <row r="12" spans="1:13">
      <c r="A12" s="82">
        <v>1</v>
      </c>
      <c r="B12" s="97"/>
      <c r="C12" s="113"/>
      <c r="D12" s="91"/>
      <c r="E12" s="90"/>
      <c r="F12" s="135" t="str">
        <f>IF(AND(C12&lt;&gt;"",D12&gt;0,'03_Busse'!$W$12 &lt;&gt;'03_Busse'!$AR$65),E12*D12,"")</f>
        <v/>
      </c>
      <c r="G12" s="30"/>
    </row>
    <row r="13" spans="1:13">
      <c r="A13" s="82">
        <v>2</v>
      </c>
      <c r="B13" s="97"/>
      <c r="C13" s="113"/>
      <c r="D13" s="91"/>
      <c r="E13" s="90"/>
      <c r="F13" s="135" t="str">
        <f>IF(AND(C13&lt;&gt;"",D13&gt;0,'03_Busse'!$W$12 &lt;&gt;'03_Busse'!$AR$65),E13*D13,"")</f>
        <v/>
      </c>
      <c r="G13" s="30"/>
    </row>
    <row r="14" spans="1:13">
      <c r="A14" s="82">
        <v>3</v>
      </c>
      <c r="B14" s="97"/>
      <c r="C14" s="113"/>
      <c r="D14" s="91"/>
      <c r="E14" s="90"/>
      <c r="F14" s="135" t="str">
        <f>IF(AND(C14&lt;&gt;"",D14&gt;0,'03_Busse'!$W$12 &lt;&gt;'03_Busse'!$AR$65),E14*D14,"")</f>
        <v/>
      </c>
      <c r="G14" s="30"/>
    </row>
    <row r="15" spans="1:13">
      <c r="A15" s="82">
        <v>4</v>
      </c>
      <c r="B15" s="97"/>
      <c r="C15" s="113"/>
      <c r="D15" s="91"/>
      <c r="E15" s="90"/>
      <c r="F15" s="135" t="str">
        <f>IF(AND(C15&lt;&gt;"",D15&gt;0,'03_Busse'!$W$12 &lt;&gt;'03_Busse'!$AR$65),E15*D15,"")</f>
        <v/>
      </c>
      <c r="G15" s="30"/>
    </row>
    <row r="16" spans="1:13">
      <c r="A16" s="82">
        <v>5</v>
      </c>
      <c r="B16" s="97"/>
      <c r="C16" s="113"/>
      <c r="D16" s="91"/>
      <c r="E16" s="90"/>
      <c r="F16" s="135" t="str">
        <f>IF(AND(C16&lt;&gt;"",D16&gt;0,'03_Busse'!$W$12 &lt;&gt;'03_Busse'!$AR$65),E16*D16,"")</f>
        <v/>
      </c>
      <c r="G16" s="30"/>
    </row>
    <row r="17" spans="1:9">
      <c r="A17" s="82">
        <v>6</v>
      </c>
      <c r="B17" s="97"/>
      <c r="C17" s="113"/>
      <c r="D17" s="91"/>
      <c r="E17" s="90"/>
      <c r="F17" s="135" t="str">
        <f>IF(AND(C17&lt;&gt;"",D17&gt;0,'03_Busse'!$W$12 &lt;&gt;'03_Busse'!$AR$65),E17*D17,"")</f>
        <v/>
      </c>
      <c r="G17" s="30"/>
    </row>
    <row r="18" spans="1:9">
      <c r="A18" s="82">
        <v>7</v>
      </c>
      <c r="B18" s="97"/>
      <c r="C18" s="113"/>
      <c r="D18" s="91"/>
      <c r="E18" s="90"/>
      <c r="F18" s="135" t="str">
        <f>IF(AND(C18&lt;&gt;"",D18&gt;0,'03_Busse'!$W$12 &lt;&gt;'03_Busse'!$AR$65),E18*D18,"")</f>
        <v/>
      </c>
      <c r="G18" s="30"/>
    </row>
    <row r="19" spans="1:9">
      <c r="A19" s="82">
        <v>8</v>
      </c>
      <c r="B19" s="97"/>
      <c r="C19" s="113"/>
      <c r="D19" s="91"/>
      <c r="E19" s="90"/>
      <c r="F19" s="135" t="str">
        <f>IF(AND(C19&lt;&gt;"",D19&gt;0,'03_Busse'!$W$12 &lt;&gt;'03_Busse'!$AR$65),E19*D19,"")</f>
        <v/>
      </c>
      <c r="G19" s="30"/>
    </row>
    <row r="20" spans="1:9">
      <c r="A20" s="82">
        <v>9</v>
      </c>
      <c r="B20" s="97"/>
      <c r="C20" s="113"/>
      <c r="D20" s="91"/>
      <c r="E20" s="90"/>
      <c r="F20" s="135" t="str">
        <f>IF(AND(C20&lt;&gt;"",D20&gt;0,'03_Busse'!$W$12 &lt;&gt;'03_Busse'!$AR$65),E20*D20,"")</f>
        <v/>
      </c>
      <c r="G20" s="30"/>
    </row>
    <row r="21" spans="1:9">
      <c r="A21" s="82">
        <v>10</v>
      </c>
      <c r="B21" s="97"/>
      <c r="C21" s="113"/>
      <c r="D21" s="91"/>
      <c r="E21" s="90"/>
      <c r="F21" s="135" t="str">
        <f>IF(AND(C21&lt;&gt;"",D21&gt;0,'03_Busse'!$W$12 &lt;&gt;'03_Busse'!$AR$65),E21*D21,"")</f>
        <v/>
      </c>
      <c r="G21" s="30"/>
    </row>
    <row r="22" spans="1:9">
      <c r="A22" s="137" t="s">
        <v>90</v>
      </c>
      <c r="B22" s="137"/>
      <c r="C22" s="137"/>
      <c r="D22" s="129"/>
      <c r="E22" s="129"/>
      <c r="F22" s="136" t="str">
        <f>IF(
AND(D12&gt;0, '03_Busse'!W12 &lt;&gt; '03_Busse'!AR65),
SUM(F12:F21),
"")</f>
        <v/>
      </c>
      <c r="G22" s="63"/>
    </row>
    <row r="23" spans="1:9" ht="17.25" customHeight="1">
      <c r="A23" s="159" t="str">
        <f>IF('03_Busse'!$W$12='03_Busse'!$AR$65,'03_Busse'!$AR$66,
"Tragen Sie die vorstehende Summe in easy-Online im Reiter ""Gesamtfinanzierung"" für den Bereich ""Infrastruktur"" in das entsprechende Feld ein.")</f>
        <v>Tragen Sie die vorstehende Summe in easy-Online im Reiter "Gesamtfinanzierung" für den Bereich "Infrastruktur" in das entsprechende Feld ein.</v>
      </c>
      <c r="B23" s="159"/>
      <c r="C23" s="159"/>
      <c r="D23" s="159"/>
      <c r="E23" s="159"/>
      <c r="F23" s="159"/>
      <c r="G23" s="159"/>
      <c r="H23" s="159"/>
      <c r="I23" s="159"/>
    </row>
    <row r="24" spans="1:9" ht="17.25" customHeight="1">
      <c r="A24" s="62"/>
      <c r="B24" s="62"/>
      <c r="C24" s="62"/>
      <c r="D24" s="62"/>
      <c r="E24" s="62"/>
      <c r="F24" s="62"/>
      <c r="G24" s="62"/>
      <c r="H24" s="62"/>
      <c r="I24" s="62"/>
    </row>
    <row r="25" spans="1:9" ht="17.25" customHeight="1">
      <c r="A25" s="62"/>
      <c r="B25" s="62"/>
      <c r="C25" s="62"/>
      <c r="D25" s="62"/>
      <c r="E25" s="62"/>
      <c r="F25" s="62"/>
      <c r="G25" s="62"/>
      <c r="H25" s="62"/>
      <c r="I25" s="62"/>
    </row>
    <row r="26" spans="1:9" ht="15.75">
      <c r="A26" s="80" t="s">
        <v>115</v>
      </c>
      <c r="B26" s="80"/>
      <c r="C26" s="80"/>
      <c r="D26" s="80"/>
      <c r="E26" s="80"/>
      <c r="F26" s="80"/>
    </row>
    <row r="27" spans="1:9">
      <c r="A27" s="31"/>
      <c r="B27" s="31"/>
      <c r="C27" s="31"/>
      <c r="D27" s="31"/>
      <c r="E27" s="31"/>
      <c r="F27" s="31"/>
      <c r="G27" s="31"/>
      <c r="H27" s="31"/>
      <c r="I27" s="31"/>
    </row>
    <row r="28" spans="1:9" ht="47.25" customHeight="1">
      <c r="B28" s="87" t="s">
        <v>116</v>
      </c>
      <c r="C28" s="87" t="s">
        <v>110</v>
      </c>
      <c r="D28" s="87" t="s">
        <v>117</v>
      </c>
      <c r="E28" s="118" t="s">
        <v>166</v>
      </c>
      <c r="F28" s="87" t="s">
        <v>132</v>
      </c>
    </row>
    <row r="29" spans="1:9">
      <c r="B29" s="97"/>
      <c r="C29" s="90"/>
      <c r="D29" s="98"/>
      <c r="E29" s="99"/>
      <c r="F29" s="138" t="str">
        <f t="shared" ref="F29:F37" si="0">IF(
 OR( D29="",E29="" ),"",D29*E29
)</f>
        <v/>
      </c>
    </row>
    <row r="30" spans="1:9">
      <c r="B30" s="97"/>
      <c r="C30" s="90"/>
      <c r="D30" s="98"/>
      <c r="E30" s="99"/>
      <c r="F30" s="138" t="str">
        <f t="shared" si="0"/>
        <v/>
      </c>
    </row>
    <row r="31" spans="1:9">
      <c r="B31" s="97"/>
      <c r="C31" s="90"/>
      <c r="D31" s="98"/>
      <c r="E31" s="99"/>
      <c r="F31" s="138" t="str">
        <f t="shared" si="0"/>
        <v/>
      </c>
    </row>
    <row r="32" spans="1:9">
      <c r="B32" s="97"/>
      <c r="C32" s="90"/>
      <c r="D32" s="98"/>
      <c r="E32" s="99"/>
      <c r="F32" s="138" t="str">
        <f t="shared" si="0"/>
        <v/>
      </c>
    </row>
    <row r="33" spans="1:9">
      <c r="B33" s="97"/>
      <c r="C33" s="90"/>
      <c r="D33" s="98"/>
      <c r="E33" s="99"/>
      <c r="F33" s="138" t="str">
        <f t="shared" si="0"/>
        <v/>
      </c>
    </row>
    <row r="34" spans="1:9">
      <c r="B34" s="97"/>
      <c r="C34" s="90"/>
      <c r="D34" s="98"/>
      <c r="E34" s="99"/>
      <c r="F34" s="138" t="str">
        <f t="shared" si="0"/>
        <v/>
      </c>
    </row>
    <row r="35" spans="1:9">
      <c r="B35" s="97"/>
      <c r="C35" s="90"/>
      <c r="D35" s="98"/>
      <c r="E35" s="99"/>
      <c r="F35" s="138" t="str">
        <f t="shared" si="0"/>
        <v/>
      </c>
    </row>
    <row r="36" spans="1:9">
      <c r="B36" s="97"/>
      <c r="C36" s="90"/>
      <c r="D36" s="98"/>
      <c r="E36" s="99"/>
      <c r="F36" s="138" t="str">
        <f t="shared" si="0"/>
        <v/>
      </c>
    </row>
    <row r="37" spans="1:9">
      <c r="B37" s="97"/>
      <c r="C37" s="90"/>
      <c r="D37" s="98"/>
      <c r="E37" s="99"/>
      <c r="F37" s="138" t="str">
        <f t="shared" si="0"/>
        <v/>
      </c>
    </row>
    <row r="38" spans="1:9">
      <c r="B38" s="97"/>
      <c r="C38" s="90"/>
      <c r="D38" s="98"/>
      <c r="E38" s="99"/>
      <c r="F38" s="138" t="str">
        <f t="shared" ref="F38" si="1">IF(
 OR( D38="",E38="" ),"",D38*E38
)</f>
        <v/>
      </c>
    </row>
    <row r="39" spans="1:9">
      <c r="B39" s="137" t="s">
        <v>90</v>
      </c>
      <c r="C39" s="129"/>
      <c r="D39" s="129"/>
      <c r="E39" s="129"/>
      <c r="F39" s="139" t="str">
        <f>IF(SUM(F29:F38) = 0,"",
SUM(F29:F38))</f>
        <v/>
      </c>
    </row>
    <row r="40" spans="1:9">
      <c r="A40" s="31"/>
      <c r="B40" s="31"/>
      <c r="C40" s="31"/>
      <c r="D40" s="31"/>
      <c r="E40" s="31"/>
      <c r="F40" s="31"/>
      <c r="G40" s="31"/>
      <c r="H40" s="31"/>
      <c r="I40" s="31"/>
    </row>
    <row r="41" spans="1:9">
      <c r="A41" s="31"/>
      <c r="B41" s="31"/>
      <c r="C41" s="31"/>
      <c r="D41" s="31"/>
      <c r="E41" s="31"/>
      <c r="F41" s="31"/>
      <c r="G41" s="31"/>
      <c r="H41" s="31"/>
      <c r="I41" s="31"/>
    </row>
    <row r="42" spans="1:9">
      <c r="A42" s="31"/>
      <c r="B42" s="31"/>
      <c r="C42" s="31"/>
      <c r="D42" s="31"/>
      <c r="E42" s="31"/>
      <c r="F42" s="31"/>
      <c r="G42" s="31"/>
      <c r="H42" s="31"/>
      <c r="I42" s="31"/>
    </row>
    <row r="43" spans="1:9">
      <c r="A43" s="31"/>
      <c r="B43" s="31"/>
      <c r="C43" s="31"/>
      <c r="D43" s="31"/>
      <c r="E43" s="31"/>
      <c r="F43" s="31"/>
      <c r="G43" s="31"/>
      <c r="H43" s="31"/>
      <c r="I43" s="31"/>
    </row>
    <row r="44" spans="1:9">
      <c r="A44" s="31"/>
      <c r="B44" s="31"/>
      <c r="C44" s="31"/>
      <c r="D44" s="31"/>
      <c r="E44" s="31"/>
      <c r="F44" s="31"/>
      <c r="G44" s="31"/>
      <c r="H44" s="31"/>
      <c r="I44" s="31"/>
    </row>
    <row r="45" spans="1:9">
      <c r="A45" s="31"/>
      <c r="B45" s="31"/>
      <c r="C45" s="31"/>
      <c r="D45" s="31"/>
      <c r="E45" s="31"/>
      <c r="F45" s="31"/>
      <c r="G45" s="31"/>
      <c r="H45" s="31"/>
      <c r="I45" s="31"/>
    </row>
    <row r="46" spans="1:9">
      <c r="A46" s="31"/>
      <c r="B46" s="31"/>
      <c r="C46" s="31"/>
      <c r="D46" s="31"/>
      <c r="E46" s="31"/>
      <c r="F46" s="31"/>
      <c r="G46" s="31"/>
      <c r="H46" s="31"/>
      <c r="I46" s="31"/>
    </row>
    <row r="47" spans="1:9">
      <c r="A47" s="31"/>
      <c r="B47" s="31"/>
      <c r="C47" s="31"/>
      <c r="D47" s="31"/>
      <c r="E47" s="31"/>
      <c r="F47" s="31"/>
      <c r="G47" s="31"/>
      <c r="H47" s="31"/>
      <c r="I47" s="31"/>
    </row>
    <row r="48" spans="1:9">
      <c r="A48" s="31"/>
      <c r="B48" s="31"/>
      <c r="C48" s="31"/>
      <c r="D48" s="31"/>
      <c r="E48" s="31"/>
      <c r="F48" s="31"/>
      <c r="G48" s="31"/>
      <c r="H48" s="31"/>
      <c r="I48" s="31"/>
    </row>
    <row r="49" spans="1:9">
      <c r="A49" s="31"/>
      <c r="B49" s="31"/>
      <c r="C49" s="31"/>
      <c r="D49" s="31"/>
      <c r="E49" s="31"/>
      <c r="F49" s="31"/>
      <c r="G49" s="31"/>
      <c r="H49" s="31"/>
      <c r="I49" s="31"/>
    </row>
    <row r="50" spans="1:9">
      <c r="A50" s="31"/>
      <c r="B50" s="31"/>
      <c r="C50" s="31"/>
      <c r="D50" s="31"/>
      <c r="E50" s="31"/>
      <c r="F50" s="31"/>
      <c r="G50" s="31"/>
      <c r="H50" s="31"/>
      <c r="I50" s="31"/>
    </row>
    <row r="51" spans="1:9">
      <c r="A51" s="31"/>
      <c r="B51" s="31"/>
      <c r="C51" s="31"/>
      <c r="D51" s="31"/>
      <c r="E51" s="31"/>
      <c r="F51" s="31"/>
      <c r="G51" s="31"/>
      <c r="H51" s="31"/>
      <c r="I51" s="31"/>
    </row>
    <row r="52" spans="1:9">
      <c r="A52" s="31"/>
      <c r="B52" s="31"/>
      <c r="C52" s="31"/>
      <c r="D52" s="31"/>
      <c r="E52" s="31"/>
      <c r="F52" s="31"/>
      <c r="G52" s="31"/>
      <c r="H52" s="31"/>
      <c r="I52" s="31"/>
    </row>
    <row r="53" spans="1:9">
      <c r="A53" s="31"/>
      <c r="B53" s="31"/>
      <c r="C53" s="31"/>
      <c r="D53" s="31"/>
      <c r="E53" s="31"/>
      <c r="F53" s="31"/>
      <c r="G53" s="31"/>
      <c r="H53" s="31"/>
      <c r="I53" s="31"/>
    </row>
    <row r="54" spans="1:9">
      <c r="A54" s="31"/>
      <c r="B54" s="31"/>
      <c r="C54" s="31"/>
      <c r="D54" s="31"/>
      <c r="E54" s="31"/>
      <c r="F54" s="31"/>
      <c r="G54" s="31"/>
      <c r="H54" s="31"/>
      <c r="I54" s="31"/>
    </row>
    <row r="55" spans="1:9">
      <c r="A55" s="31"/>
      <c r="B55" s="31"/>
      <c r="C55" s="31"/>
      <c r="D55" s="31"/>
      <c r="E55" s="31"/>
      <c r="F55" s="31"/>
      <c r="G55" s="31"/>
      <c r="H55" s="31"/>
      <c r="I55" s="31"/>
    </row>
    <row r="56" spans="1:9">
      <c r="A56" s="31"/>
      <c r="B56" s="31"/>
      <c r="C56" s="31"/>
      <c r="D56" s="31"/>
      <c r="E56" s="31"/>
      <c r="F56" s="31"/>
      <c r="G56" s="31"/>
      <c r="H56" s="31"/>
      <c r="I56" s="31"/>
    </row>
    <row r="57" spans="1:9"/>
  </sheetData>
  <sheetProtection algorithmName="SHA-512" hashValue="3yi8XpS2QUZqUwHUobZvIFdhF4pRjp9Sys6aMplp2Fe7oGo9nnBsqE2X84sF1sRvmlNwRyh2vZsxn17qRuzR4Q==" saltValue="jY/joPP4ko/OZ2u56Fu30w==" spinCount="100000" sheet="1" objects="1" scenarios="1"/>
  <mergeCells count="7">
    <mergeCell ref="A1:D1"/>
    <mergeCell ref="A23:I23"/>
    <mergeCell ref="A5:B5"/>
    <mergeCell ref="A6:B6"/>
    <mergeCell ref="A7:B7"/>
    <mergeCell ref="A8:B8"/>
    <mergeCell ref="A9:B9"/>
  </mergeCells>
  <dataValidations count="7">
    <dataValidation type="whole" operator="greaterThan" allowBlank="1" showInputMessage="1" showErrorMessage="1" sqref="E12:E21 D29:E38" xr:uid="{00000000-0002-0000-0100-000000000000}">
      <formula1>0</formula1>
    </dataValidation>
    <dataValidation type="decimal" operator="greaterThan" allowBlank="1" showInputMessage="1" showErrorMessage="1" sqref="D12:D21" xr:uid="{00000000-0002-0000-0100-000001000000}">
      <formula1>0</formula1>
    </dataValidation>
    <dataValidation type="list" operator="greaterThan" allowBlank="1" showInputMessage="1" showErrorMessage="1" sqref="C29:C38" xr:uid="{6085907B-291D-4151-B99A-3EF4F48D4E44}">
      <formula1>"Depot-Lader, Streckenlader, Depot- und Streckenlader, Oberleitung"</formula1>
    </dataValidation>
    <dataValidation type="list" allowBlank="1" showInputMessage="1" showErrorMessage="1" sqref="C7" xr:uid="{EEA0F433-E831-4897-B2A8-BE00C15E2808}">
      <formula1>"Depot-Lader, Streckenlader, Depot- und Streckenlader, Oberleitung"</formula1>
    </dataValidation>
    <dataValidation type="list" allowBlank="1" showInputMessage="1" showErrorMessage="1" sqref="C12:C21" xr:uid="{17228933-5E6F-40FF-985C-CDEE9649598E}">
      <formula1>"Ladeinfrastruktur, Betankungsinfrastruktur Wasserstoff"</formula1>
    </dataValidation>
    <dataValidation allowBlank="1" showInputMessage="1" showErrorMessage="1" prompt="Zum Beispiel: _x000a_- Transformator (1.000 kVA)_x000a_- Ladesäulen (300 kW) je 2x CCS_x000a_- Planungskosten_x000a_" sqref="B12" xr:uid="{33010F6A-1476-4042-BA54-2B84CAC7A061}"/>
    <dataValidation allowBlank="1" showInputMessage="1" showErrorMessage="1" prompt="Zum Beispiel:_x000a_- Berlin_x000a_- Betriebshof_x000a_- Endhaltestellen" sqref="B29" xr:uid="{40A45C35-0A88-4BAB-A8F4-4BF861014D2B}"/>
  </dataValidations>
  <pageMargins left="0.7" right="0.7" top="0.78740157499999996" bottom="0.78740157499999996" header="0.3" footer="0.3"/>
  <pageSetup paperSize="9" scale="4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D6301124-946F-40D2-B650-EE34244B190B}">
            <xm:f>NOT(ISERROR(SEARCH('03_Busse'!$AR$66,A23)))</xm:f>
            <xm:f>'03_Busse'!$AR$66</xm:f>
            <x14:dxf>
              <fill>
                <patternFill>
                  <bgColor rgb="FFFFC7CE"/>
                </patternFill>
              </fill>
            </x14:dxf>
          </x14:cfRule>
          <xm:sqref>A23:I23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c42268-1873-4203-991f-a803642abf7c">
      <Terms xmlns="http://schemas.microsoft.com/office/infopath/2007/PartnerControls"/>
    </lcf76f155ced4ddcb4097134ff3c332f>
    <TaxCatchAll xmlns="8e7d84cc-1208-431e-82dc-7441b43d7d2e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C69E631AD161046889B3E6BCB78BD39" ma:contentTypeVersion="16" ma:contentTypeDescription="Ein neues Dokument erstellen." ma:contentTypeScope="" ma:versionID="273d012c38db9db27e5e4c7ba840e730">
  <xsd:schema xmlns:xsd="http://www.w3.org/2001/XMLSchema" xmlns:xs="http://www.w3.org/2001/XMLSchema" xmlns:p="http://schemas.microsoft.com/office/2006/metadata/properties" xmlns:ns1="http://schemas.microsoft.com/sharepoint/v3" xmlns:ns2="59c42268-1873-4203-991f-a803642abf7c" xmlns:ns3="8e7d84cc-1208-431e-82dc-7441b43d7d2e" targetNamespace="http://schemas.microsoft.com/office/2006/metadata/properties" ma:root="true" ma:fieldsID="9d3fe22e0e197f2912a57b445e885929" ns1:_="" ns2:_="" ns3:_="">
    <xsd:import namespace="http://schemas.microsoft.com/sharepoint/v3"/>
    <xsd:import namespace="59c42268-1873-4203-991f-a803642abf7c"/>
    <xsd:import namespace="8e7d84cc-1208-431e-82dc-7441b43d7d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Eigenschaften der einheitlichen Compliancerichtlinie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UI-Aktion der einheitlichen Compliancerichtlini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c42268-1873-4203-991f-a803642abf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c1cbf605-7f25-4e21-a223-10f91c090f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7d84cc-1208-431e-82dc-7441b43d7d2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2a84db4-3b4b-4ad2-9bba-6b0470bc8108}" ma:internalName="TaxCatchAll" ma:showField="CatchAllData" ma:web="8e7d84cc-1208-431e-82dc-7441b43d7d2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9D87D8-80D4-4B08-B112-8F939164E3E6}">
  <ds:schemaRefs>
    <ds:schemaRef ds:uri="http://schemas.microsoft.com/office/2006/metadata/properties"/>
    <ds:schemaRef ds:uri="http://schemas.microsoft.com/office/infopath/2007/PartnerControls"/>
    <ds:schemaRef ds:uri="59c42268-1873-4203-991f-a803642abf7c"/>
    <ds:schemaRef ds:uri="8e7d84cc-1208-431e-82dc-7441b43d7d2e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DE8AA3F-5E4E-4DC4-91F6-1859388A69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C00154-3FA5-4397-B16F-D9385F2E1B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9c42268-1873-4203-991f-a803642abf7c"/>
    <ds:schemaRef ds:uri="8e7d84cc-1208-431e-82dc-7441b43d7d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3</vt:i4>
      </vt:variant>
    </vt:vector>
  </HeadingPairs>
  <TitlesOfParts>
    <vt:vector size="7" baseType="lpstr">
      <vt:lpstr>01_Allgemein</vt:lpstr>
      <vt:lpstr>02_Flottengröße u. Beschaffung</vt:lpstr>
      <vt:lpstr>03_Busse</vt:lpstr>
      <vt:lpstr>04_Infrastruktur</vt:lpstr>
      <vt:lpstr>'03_Busse'!_GoBack</vt:lpstr>
      <vt:lpstr>'03_Busse'!Druckbereich</vt:lpstr>
      <vt:lpstr>'04_Infrastruktur'!Druckbereich</vt:lpstr>
    </vt:vector>
  </TitlesOfParts>
  <Manager/>
  <Company>PTJ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Frank Blinde</dc:creator>
  <cp:keywords/>
  <dc:description/>
  <cp:lastModifiedBy>Li, Arno</cp:lastModifiedBy>
  <cp:revision/>
  <dcterms:created xsi:type="dcterms:W3CDTF">2015-10-16T05:35:44Z</dcterms:created>
  <dcterms:modified xsi:type="dcterms:W3CDTF">2026-05-26T11:58:53Z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0x0101009C69E631AD161046889B3E6BCB78BD39</vt:lpwstr>
  </property>
  <property fmtid="{D5CDD505-2E9C-101B-9397-08002B2CF9AE}" pid="3" name="MediaServiceImageTags">
    <vt:lpwstr/>
  </property>
</Properties>
</file>